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Ideco_nas\life19_insubricus\F1_Managment\WorkBStructure\"/>
    </mc:Choice>
  </mc:AlternateContent>
  <xr:revisionPtr revIDLastSave="0" documentId="13_ncr:1_{667B6377-7029-4C0C-AA2A-223FD84ECA29}" xr6:coauthVersionLast="47" xr6:coauthVersionMax="47" xr10:uidLastSave="{00000000-0000-0000-0000-000000000000}"/>
  <bookViews>
    <workbookView xWindow="-120" yWindow="-120" windowWidth="29040" windowHeight="15720" tabRatio="841" activeTab="6" xr2:uid="{00000000-000D-0000-FFFF-FFFF00000000}"/>
  </bookViews>
  <sheets>
    <sheet name="..." sheetId="1" r:id="rId1"/>
    <sheet name="Indice" sheetId="15" r:id="rId2"/>
    <sheet name="Azioni" sheetId="2" r:id="rId3"/>
    <sheet name="Progress 2020-2027" sheetId="3" r:id="rId4"/>
    <sheet name="Budget breakdown" sheetId="4" r:id="rId5"/>
    <sheet name="Ticino" sheetId="5" r:id="rId6"/>
    <sheet name="Astigiano" sheetId="6" r:id="rId7"/>
    <sheet name="CMTorino" sheetId="8" r:id="rId8"/>
    <sheet name="ELEADE" sheetId="9" r:id="rId9"/>
    <sheet name="IDECO" sheetId="10" r:id="rId10"/>
    <sheet name="Pineta" sheetId="11" r:id="rId11"/>
    <sheet name="PARCOPO" sheetId="12" r:id="rId12"/>
    <sheet name="TicinoLM" sheetId="13" r:id="rId13"/>
    <sheet name="Foglio1" sheetId="14" r:id="rId14"/>
    <sheet name="Trasferimenti Partner" sheetId="16" r:id="rId15"/>
  </sheets>
  <definedNames>
    <definedName name="_xlnm._FilterDatabase" localSheetId="2" hidden="1">Azioni!$A$1:$A$135</definedName>
    <definedName name="_xlnm._FilterDatabase" localSheetId="3" hidden="1">'Progress 2020-2027'!$A$1:$J$158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 i="16" l="1"/>
  <c r="M20" i="6"/>
  <c r="M4" i="4"/>
  <c r="O20" i="9"/>
  <c r="T13" i="11"/>
  <c r="M18" i="16" l="1"/>
  <c r="M16" i="16"/>
  <c r="M15" i="16"/>
  <c r="N15" i="16" s="1"/>
  <c r="M14" i="16"/>
  <c r="M13" i="16"/>
  <c r="N7" i="16"/>
  <c r="F29" i="16"/>
  <c r="F28" i="16"/>
  <c r="F27" i="16"/>
  <c r="F26" i="16"/>
  <c r="F25" i="16"/>
  <c r="F24" i="16"/>
  <c r="F22" i="16"/>
  <c r="H19" i="16"/>
  <c r="F19" i="16"/>
  <c r="G17" i="16"/>
  <c r="M17" i="16" s="1"/>
  <c r="N17" i="16" s="1"/>
  <c r="G14" i="16"/>
  <c r="G12" i="16"/>
  <c r="G19" i="16" s="1"/>
  <c r="R13" i="11"/>
  <c r="N13" i="16"/>
  <c r="N14" i="16"/>
  <c r="N16" i="16"/>
  <c r="N18" i="16"/>
  <c r="E19" i="16"/>
  <c r="L19" i="16"/>
  <c r="M12" i="16" l="1"/>
  <c r="F23" i="16"/>
  <c r="F30" i="16" s="1"/>
  <c r="V20" i="11"/>
  <c r="U20" i="11"/>
  <c r="T20" i="11"/>
  <c r="S20" i="11"/>
  <c r="Q20" i="11"/>
  <c r="P20" i="11"/>
  <c r="O20" i="11"/>
  <c r="W18" i="11"/>
  <c r="W17" i="11"/>
  <c r="W16" i="11"/>
  <c r="W15" i="11"/>
  <c r="W14" i="11"/>
  <c r="W13" i="11"/>
  <c r="R20" i="11"/>
  <c r="W12" i="11"/>
  <c r="W11" i="11"/>
  <c r="W10" i="11"/>
  <c r="W9" i="11"/>
  <c r="W8" i="11"/>
  <c r="W7" i="11"/>
  <c r="W6" i="11"/>
  <c r="W5" i="11"/>
  <c r="N12" i="16" l="1"/>
  <c r="N19" i="16" s="1"/>
  <c r="M19" i="16"/>
  <c r="N19" i="11"/>
  <c r="N20" i="11"/>
  <c r="N22" i="11" l="1"/>
  <c r="N26" i="11"/>
  <c r="W20" i="11"/>
  <c r="N23" i="11" s="1"/>
  <c r="N29" i="11" s="1"/>
  <c r="N27" i="11" s="1"/>
  <c r="T20" i="9"/>
  <c r="Q14" i="12" l="1"/>
  <c r="N28" i="12"/>
  <c r="N29" i="12" s="1"/>
  <c r="V23" i="12"/>
  <c r="U23" i="12"/>
  <c r="T23" i="12"/>
  <c r="S23" i="12"/>
  <c r="R23" i="12"/>
  <c r="Q23" i="12"/>
  <c r="P23" i="12"/>
  <c r="O23" i="12"/>
  <c r="W21" i="12"/>
  <c r="W20" i="12"/>
  <c r="W19" i="12"/>
  <c r="W18" i="12"/>
  <c r="W17" i="12"/>
  <c r="W16" i="12"/>
  <c r="W15" i="12"/>
  <c r="W14" i="12"/>
  <c r="W13" i="12"/>
  <c r="W12" i="12"/>
  <c r="W11" i="12"/>
  <c r="W10" i="12"/>
  <c r="W9" i="12"/>
  <c r="W8" i="12"/>
  <c r="W7" i="12"/>
  <c r="W6" i="12"/>
  <c r="W5" i="12"/>
  <c r="S19" i="16"/>
  <c r="P19" i="16"/>
  <c r="U18" i="16"/>
  <c r="U17" i="16"/>
  <c r="U16" i="16"/>
  <c r="T16" i="16"/>
  <c r="Q16" i="16"/>
  <c r="U15" i="16"/>
  <c r="T15" i="16"/>
  <c r="U14" i="16"/>
  <c r="I14" i="16"/>
  <c r="U13" i="16"/>
  <c r="T13" i="16"/>
  <c r="Q13" i="16"/>
  <c r="U12" i="16"/>
  <c r="T12" i="16"/>
  <c r="I12" i="16"/>
  <c r="L9" i="16"/>
  <c r="U7" i="16"/>
  <c r="T7" i="16"/>
  <c r="Q7" i="16"/>
  <c r="U19" i="16" l="1"/>
  <c r="W23" i="12"/>
  <c r="N25" i="12" s="1"/>
  <c r="Q18" i="16"/>
  <c r="T18" i="16"/>
  <c r="Q12" i="16"/>
  <c r="Q15" i="16"/>
  <c r="H63" i="11"/>
  <c r="H64" i="11" s="1"/>
  <c r="H55" i="11"/>
  <c r="H57" i="11" s="1"/>
  <c r="H58" i="11" s="1"/>
  <c r="H60" i="11" s="1"/>
  <c r="Q14" i="16" l="1"/>
  <c r="T14" i="16"/>
  <c r="T17" i="16"/>
  <c r="Q17" i="16"/>
  <c r="V13" i="9"/>
  <c r="V14" i="9"/>
  <c r="U34" i="9"/>
  <c r="T34" i="9"/>
  <c r="S34" i="9"/>
  <c r="R34" i="9"/>
  <c r="Q34" i="9"/>
  <c r="P34" i="9"/>
  <c r="O34" i="9"/>
  <c r="N34" i="9"/>
  <c r="V32" i="9"/>
  <c r="V31" i="9"/>
  <c r="V30" i="9"/>
  <c r="V29" i="9"/>
  <c r="V28" i="9"/>
  <c r="V27" i="9"/>
  <c r="V26" i="9"/>
  <c r="V25" i="9"/>
  <c r="V24" i="9"/>
  <c r="V23" i="9"/>
  <c r="V22" i="9"/>
  <c r="V21" i="9"/>
  <c r="V20" i="9"/>
  <c r="V19" i="9"/>
  <c r="V18" i="9"/>
  <c r="V17" i="9"/>
  <c r="V16" i="9"/>
  <c r="V15" i="9"/>
  <c r="V12" i="9"/>
  <c r="V11" i="9"/>
  <c r="V10" i="9"/>
  <c r="V9" i="9"/>
  <c r="V8" i="9"/>
  <c r="V7" i="9"/>
  <c r="V6" i="9"/>
  <c r="V5" i="9"/>
  <c r="N27" i="8"/>
  <c r="U36" i="9" l="1"/>
  <c r="U37" i="9" s="1"/>
  <c r="V34" i="9"/>
  <c r="M36" i="9" s="1"/>
  <c r="Q19" i="16"/>
  <c r="T19" i="16"/>
  <c r="T22" i="8"/>
  <c r="S22" i="8"/>
  <c r="R22" i="8"/>
  <c r="Q22" i="8"/>
  <c r="P22" i="8"/>
  <c r="O22" i="8"/>
  <c r="N22" i="8"/>
  <c r="M22" i="8"/>
  <c r="U20" i="8"/>
  <c r="U19" i="8"/>
  <c r="U18" i="8"/>
  <c r="U17" i="8"/>
  <c r="U16" i="8"/>
  <c r="U15" i="8"/>
  <c r="U14" i="8"/>
  <c r="U13" i="8"/>
  <c r="U12" i="8"/>
  <c r="U11" i="8"/>
  <c r="U10" i="8"/>
  <c r="U9" i="8"/>
  <c r="U8" i="8"/>
  <c r="U7" i="8"/>
  <c r="U6" i="8"/>
  <c r="U5" i="8"/>
  <c r="Z23" i="12"/>
  <c r="AA23" i="12"/>
  <c r="AB23" i="12"/>
  <c r="AC23" i="12"/>
  <c r="AD23" i="12"/>
  <c r="AE23" i="12"/>
  <c r="AF23" i="12"/>
  <c r="M38" i="9" l="1"/>
  <c r="N38" i="9"/>
  <c r="N26" i="8"/>
  <c r="N29" i="8" s="1"/>
  <c r="U22" i="8"/>
  <c r="N24" i="8" s="1"/>
  <c r="Y23" i="12"/>
  <c r="M23" i="5" l="1"/>
  <c r="M18" i="10"/>
  <c r="C18" i="10"/>
  <c r="B24" i="13"/>
  <c r="B28" i="12" l="1"/>
  <c r="B29" i="12"/>
  <c r="B26" i="11" l="1"/>
  <c r="B28" i="8" l="1"/>
  <c r="B27" i="8"/>
  <c r="X5" i="6"/>
  <c r="X6" i="6" l="1"/>
  <c r="B29" i="5"/>
  <c r="B33" i="5"/>
  <c r="K4" i="4" l="1"/>
  <c r="C19" i="13"/>
  <c r="J19" i="13"/>
  <c r="I19" i="13"/>
  <c r="H19" i="13"/>
  <c r="G19" i="13"/>
  <c r="F19" i="13"/>
  <c r="E19" i="13"/>
  <c r="D19" i="13"/>
  <c r="D23" i="12"/>
  <c r="E23" i="12"/>
  <c r="F23" i="12"/>
  <c r="G23" i="12"/>
  <c r="H23" i="12"/>
  <c r="I23" i="12"/>
  <c r="J23" i="12"/>
  <c r="C23" i="12"/>
  <c r="D20" i="11"/>
  <c r="E20" i="11"/>
  <c r="F20" i="11"/>
  <c r="G20" i="11"/>
  <c r="H20" i="11"/>
  <c r="I20" i="11"/>
  <c r="J20" i="11"/>
  <c r="C20" i="11"/>
  <c r="D18" i="10"/>
  <c r="E18" i="10"/>
  <c r="F18" i="10"/>
  <c r="G18" i="10"/>
  <c r="H18" i="10"/>
  <c r="I18" i="10"/>
  <c r="J18" i="10"/>
  <c r="D34" i="9"/>
  <c r="E34" i="9"/>
  <c r="F34" i="9"/>
  <c r="G34" i="9"/>
  <c r="H34" i="9"/>
  <c r="I34" i="9"/>
  <c r="J34" i="9"/>
  <c r="C34" i="9"/>
  <c r="J22" i="8"/>
  <c r="I22" i="8"/>
  <c r="H22" i="8"/>
  <c r="G22" i="8"/>
  <c r="F22" i="8"/>
  <c r="E22" i="8"/>
  <c r="D22" i="8"/>
  <c r="C22" i="8"/>
  <c r="J21" i="6"/>
  <c r="I21" i="6"/>
  <c r="H21" i="6"/>
  <c r="G21" i="6"/>
  <c r="F21" i="6"/>
  <c r="E21" i="6"/>
  <c r="D21" i="6"/>
  <c r="C21" i="6"/>
  <c r="D24" i="5"/>
  <c r="E24" i="5"/>
  <c r="F24" i="5"/>
  <c r="G24" i="5"/>
  <c r="H24" i="5"/>
  <c r="I24" i="5"/>
  <c r="J24" i="5"/>
  <c r="C24" i="5"/>
  <c r="K22" i="9"/>
  <c r="K23" i="9"/>
  <c r="K24" i="9"/>
  <c r="K25" i="9"/>
  <c r="K26" i="9"/>
  <c r="K15" i="9"/>
  <c r="K16" i="9"/>
  <c r="K17" i="9"/>
  <c r="K18" i="9"/>
  <c r="K19" i="9"/>
  <c r="U17" i="13"/>
  <c r="K17" i="13"/>
  <c r="U16" i="13"/>
  <c r="K16" i="13"/>
  <c r="U15" i="13"/>
  <c r="K15" i="13"/>
  <c r="U14" i="13"/>
  <c r="K14" i="13"/>
  <c r="U13" i="13"/>
  <c r="K13" i="13"/>
  <c r="U12" i="13"/>
  <c r="K12" i="13"/>
  <c r="U11" i="13"/>
  <c r="K11" i="13"/>
  <c r="U10" i="13"/>
  <c r="K10" i="13"/>
  <c r="U9" i="13"/>
  <c r="K9" i="13"/>
  <c r="U8" i="13"/>
  <c r="K8" i="13"/>
  <c r="U7" i="13"/>
  <c r="K7" i="13"/>
  <c r="U6" i="13"/>
  <c r="K6" i="13"/>
  <c r="U5" i="13"/>
  <c r="K5" i="13"/>
  <c r="AG21" i="12"/>
  <c r="K21" i="12"/>
  <c r="AG20" i="12"/>
  <c r="K20" i="12"/>
  <c r="AG19" i="12"/>
  <c r="K19" i="12"/>
  <c r="AG18" i="12"/>
  <c r="K18" i="12"/>
  <c r="AG17" i="12"/>
  <c r="K17" i="12"/>
  <c r="AG16" i="12"/>
  <c r="K16" i="12"/>
  <c r="AG15" i="12"/>
  <c r="K15" i="12"/>
  <c r="AG14" i="12"/>
  <c r="K14" i="12"/>
  <c r="AG13" i="12"/>
  <c r="K13" i="12"/>
  <c r="AG12" i="12"/>
  <c r="K12" i="12"/>
  <c r="AG11" i="12"/>
  <c r="K11" i="12"/>
  <c r="AG10" i="12"/>
  <c r="K10" i="12"/>
  <c r="AG9" i="12"/>
  <c r="K9" i="12"/>
  <c r="AG8" i="12"/>
  <c r="K8" i="12"/>
  <c r="AG7" i="12"/>
  <c r="K7" i="12"/>
  <c r="AG6" i="12"/>
  <c r="K6" i="12"/>
  <c r="AG5" i="12"/>
  <c r="K5" i="12"/>
  <c r="AG18" i="11"/>
  <c r="K18" i="11"/>
  <c r="AG17" i="11"/>
  <c r="K17" i="11"/>
  <c r="AG16" i="11"/>
  <c r="K16" i="11"/>
  <c r="AG15" i="11"/>
  <c r="K15" i="11"/>
  <c r="AG14" i="11"/>
  <c r="K14" i="11"/>
  <c r="AG13" i="11"/>
  <c r="K13" i="11"/>
  <c r="AG12" i="11"/>
  <c r="K12" i="11"/>
  <c r="AG11" i="11"/>
  <c r="K11" i="11"/>
  <c r="AG10" i="11"/>
  <c r="K10" i="11"/>
  <c r="AG9" i="11"/>
  <c r="K9" i="11"/>
  <c r="AG8" i="11"/>
  <c r="K8" i="11"/>
  <c r="AG7" i="11"/>
  <c r="K7" i="11"/>
  <c r="AG6" i="11"/>
  <c r="K6" i="11"/>
  <c r="AG5" i="11"/>
  <c r="K5" i="11"/>
  <c r="U16" i="10"/>
  <c r="K16" i="10"/>
  <c r="U15" i="10"/>
  <c r="K15" i="10"/>
  <c r="U14" i="10"/>
  <c r="K14" i="10"/>
  <c r="U13" i="10"/>
  <c r="K13" i="10"/>
  <c r="U12" i="10"/>
  <c r="K12" i="10"/>
  <c r="U11" i="10"/>
  <c r="K11" i="10"/>
  <c r="U10" i="10"/>
  <c r="K10" i="10"/>
  <c r="U9" i="10"/>
  <c r="K9" i="10"/>
  <c r="U8" i="10"/>
  <c r="K8" i="10"/>
  <c r="U7" i="10"/>
  <c r="K7" i="10"/>
  <c r="U6" i="10"/>
  <c r="K6" i="10"/>
  <c r="U5" i="10"/>
  <c r="K5" i="10"/>
  <c r="AF32" i="9"/>
  <c r="K32" i="9"/>
  <c r="AF31" i="9"/>
  <c r="K31" i="9"/>
  <c r="AF30" i="9"/>
  <c r="K30" i="9"/>
  <c r="AF29" i="9"/>
  <c r="K29" i="9"/>
  <c r="AF28" i="9"/>
  <c r="K28" i="9"/>
  <c r="AF27" i="9"/>
  <c r="K27" i="9"/>
  <c r="AF21" i="9"/>
  <c r="K21" i="9"/>
  <c r="AF20" i="9"/>
  <c r="K20" i="9"/>
  <c r="AF14" i="9"/>
  <c r="K14" i="9"/>
  <c r="AF12" i="9"/>
  <c r="K12" i="9"/>
  <c r="AF11" i="9"/>
  <c r="K11" i="9"/>
  <c r="AF10" i="9"/>
  <c r="K10" i="9"/>
  <c r="AF9" i="9"/>
  <c r="K9" i="9"/>
  <c r="AF8" i="9"/>
  <c r="K8" i="9"/>
  <c r="AF7" i="9"/>
  <c r="K7" i="9"/>
  <c r="AF6" i="9"/>
  <c r="K6" i="9"/>
  <c r="AF5" i="9"/>
  <c r="K5" i="9"/>
  <c r="AE20" i="8"/>
  <c r="K20" i="8"/>
  <c r="AE19" i="8"/>
  <c r="K19" i="8"/>
  <c r="AE18" i="8"/>
  <c r="K18" i="8"/>
  <c r="AE17" i="8"/>
  <c r="K17" i="8"/>
  <c r="AE16" i="8"/>
  <c r="K16" i="8"/>
  <c r="AE15" i="8"/>
  <c r="K15" i="8"/>
  <c r="AE14" i="8"/>
  <c r="K14" i="8"/>
  <c r="AE13" i="8"/>
  <c r="K13" i="8"/>
  <c r="AE12" i="8"/>
  <c r="K12" i="8"/>
  <c r="AE11" i="8"/>
  <c r="K11" i="8"/>
  <c r="AE10" i="8"/>
  <c r="K10" i="8"/>
  <c r="AE9" i="8"/>
  <c r="K9" i="8"/>
  <c r="AE8" i="8"/>
  <c r="K8" i="8"/>
  <c r="AE7" i="8"/>
  <c r="K7" i="8"/>
  <c r="AE6" i="8"/>
  <c r="K6" i="8"/>
  <c r="AE5" i="8"/>
  <c r="K5" i="8"/>
  <c r="U19" i="6"/>
  <c r="K19" i="6"/>
  <c r="U18" i="6"/>
  <c r="K18" i="6"/>
  <c r="U17" i="6"/>
  <c r="K17" i="6"/>
  <c r="U16" i="6"/>
  <c r="K16" i="6"/>
  <c r="U15" i="6"/>
  <c r="K15" i="6"/>
  <c r="U14" i="6"/>
  <c r="K14" i="6"/>
  <c r="U13" i="6"/>
  <c r="K13" i="6"/>
  <c r="U12" i="6"/>
  <c r="K12" i="6"/>
  <c r="U11" i="6"/>
  <c r="K11" i="6"/>
  <c r="U10" i="6"/>
  <c r="K10" i="6"/>
  <c r="U9" i="6"/>
  <c r="K9" i="6"/>
  <c r="U8" i="6"/>
  <c r="K8" i="6"/>
  <c r="U7" i="6"/>
  <c r="K7" i="6"/>
  <c r="U6" i="6"/>
  <c r="K6" i="6"/>
  <c r="U5" i="6"/>
  <c r="K5" i="6"/>
  <c r="U22" i="5"/>
  <c r="U21" i="5"/>
  <c r="U20" i="5"/>
  <c r="U19" i="5"/>
  <c r="U18" i="5"/>
  <c r="U17" i="5"/>
  <c r="U16" i="5"/>
  <c r="U15" i="5"/>
  <c r="U14" i="5"/>
  <c r="U13" i="5"/>
  <c r="U12" i="5"/>
  <c r="U11" i="5"/>
  <c r="U10" i="5"/>
  <c r="U9" i="5"/>
  <c r="U8" i="5"/>
  <c r="U7" i="5"/>
  <c r="U6" i="5"/>
  <c r="U5" i="5"/>
  <c r="K6" i="5"/>
  <c r="K7" i="5"/>
  <c r="K8" i="5"/>
  <c r="K9" i="5"/>
  <c r="K10" i="5"/>
  <c r="K11" i="5"/>
  <c r="K12" i="5"/>
  <c r="K13" i="5"/>
  <c r="K14" i="5"/>
  <c r="K15" i="5"/>
  <c r="K16" i="5"/>
  <c r="K17" i="5"/>
  <c r="K18" i="5"/>
  <c r="K19" i="5"/>
  <c r="K20" i="5"/>
  <c r="K21" i="5"/>
  <c r="K22" i="5"/>
  <c r="K5" i="5"/>
  <c r="B19" i="11" l="1"/>
  <c r="B22" i="11" s="1"/>
  <c r="K20" i="11"/>
  <c r="K22" i="8"/>
  <c r="K24" i="5"/>
  <c r="B26" i="5" s="1"/>
  <c r="K19" i="13"/>
  <c r="B21" i="13" s="1"/>
  <c r="B27" i="13" s="1"/>
  <c r="B25" i="13" s="1"/>
  <c r="AG23" i="12"/>
  <c r="K21" i="6"/>
  <c r="X2" i="6" s="1"/>
  <c r="K18" i="10"/>
  <c r="B20" i="10" s="1"/>
  <c r="B22" i="10" s="1"/>
  <c r="B24" i="8"/>
  <c r="B25" i="8" s="1"/>
  <c r="B26" i="8"/>
  <c r="B29" i="8" s="1"/>
  <c r="K23" i="12"/>
  <c r="B25" i="12" s="1"/>
  <c r="K34" i="9"/>
  <c r="B36" i="9" s="1"/>
  <c r="B38" i="9" s="1"/>
  <c r="I36" i="4"/>
  <c r="K29" i="4"/>
  <c r="K30" i="4"/>
  <c r="K31" i="4"/>
  <c r="K32" i="4"/>
  <c r="K17" i="4"/>
  <c r="K18" i="4"/>
  <c r="K19" i="4"/>
  <c r="K20" i="4"/>
  <c r="K21" i="4"/>
  <c r="K22" i="4"/>
  <c r="K23" i="4"/>
  <c r="K24" i="4"/>
  <c r="K25" i="4"/>
  <c r="K26" i="4"/>
  <c r="K27" i="4"/>
  <c r="K28" i="4"/>
  <c r="K6" i="4"/>
  <c r="K7" i="4"/>
  <c r="K8" i="4"/>
  <c r="K9" i="4"/>
  <c r="K10" i="4"/>
  <c r="K11" i="4"/>
  <c r="K12" i="4"/>
  <c r="K13" i="4"/>
  <c r="K14" i="4"/>
  <c r="K15" i="4"/>
  <c r="K16" i="4"/>
  <c r="K5" i="4"/>
  <c r="H36" i="4"/>
  <c r="T36" i="4"/>
  <c r="J36" i="4"/>
  <c r="G36" i="4"/>
  <c r="F36" i="4"/>
  <c r="E36" i="4"/>
  <c r="D36" i="4"/>
  <c r="C36" i="4"/>
  <c r="B23" i="11" l="1"/>
  <c r="B29" i="11" s="1"/>
  <c r="B27" i="11" s="1"/>
  <c r="K23" i="11"/>
  <c r="K36" i="4"/>
  <c r="B4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Federica</author>
  </authors>
  <commentList>
    <comment ref="R13" authorId="0" shapeId="0" xr:uid="{7C5E97A4-2BFB-4E85-A6F3-E11AC4496CE1}">
      <text>
        <r>
          <rPr>
            <b/>
            <sz val="9"/>
            <color indexed="81"/>
            <rFont val="Tahoma"/>
            <family val="2"/>
          </rPr>
          <t>Federica:</t>
        </r>
        <r>
          <rPr>
            <sz val="9"/>
            <color indexed="81"/>
            <rFont val="Tahoma"/>
            <family val="2"/>
          </rPr>
          <t xml:space="preserve">
AMENDEMENT: Spostamento 19.000 a ELEADE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Federica</author>
  </authors>
  <commentList>
    <comment ref="S13" authorId="0" shapeId="0" xr:uid="{ACF12BA6-C944-49A7-A30D-062AB51DFB23}">
      <text>
        <r>
          <rPr>
            <b/>
            <sz val="9"/>
            <color indexed="81"/>
            <rFont val="Tahoma"/>
            <family val="2"/>
          </rPr>
          <t>Federica:</t>
        </r>
        <r>
          <rPr>
            <sz val="9"/>
            <color indexed="81"/>
            <rFont val="Tahoma"/>
            <family val="2"/>
          </rPr>
          <t xml:space="preserve">
AMENDMENT: Spostamento da CMTO a ELEADE per acquisto terreni </t>
        </r>
      </text>
    </comment>
    <comment ref="O20" authorId="0" shapeId="0" xr:uid="{9027F918-C7FE-4294-A1B5-02B214839872}">
      <text>
        <r>
          <rPr>
            <b/>
            <sz val="9"/>
            <color indexed="81"/>
            <rFont val="Tahoma"/>
            <family val="2"/>
          </rPr>
          <t>Federica:</t>
        </r>
        <r>
          <rPr>
            <sz val="9"/>
            <color indexed="81"/>
            <rFont val="Tahoma"/>
            <family val="2"/>
          </rPr>
          <t xml:space="preserve">
1° lettera CINEA: I consider acceptable your request to rent an apartment in the project sites for the herpetologists that will carry out the monitoring activities in the field, in order to optimise timing and to reduce carbon footprint; therefore, €22,000 foreseen for Action C7 in the travel category will be registered in the external assistance category for the same action.</t>
        </r>
      </text>
    </comment>
    <comment ref="P20" authorId="0" shapeId="0" xr:uid="{D21E4E9B-4CF4-44CB-B69F-82553AD9F622}">
      <text>
        <r>
          <rPr>
            <b/>
            <sz val="9"/>
            <color indexed="81"/>
            <rFont val="Tahoma"/>
            <family val="2"/>
          </rPr>
          <t>Federica:</t>
        </r>
        <r>
          <rPr>
            <sz val="9"/>
            <color indexed="81"/>
            <rFont val="Tahoma"/>
            <family val="2"/>
          </rPr>
          <t xml:space="preserve">
1° lettera CINEA: I consider acceptable your request to rent an apartment in the project sites for the herpetologists that will carry out the monitoring activities in the field, in order to optimise timing and to reduce carbon footprint; therefore, €22,000 foreseen for Action C7 in the travel category will be registered in the external assistance category for the same action.</t>
        </r>
      </text>
    </comment>
    <comment ref="T20" authorId="0" shapeId="0" xr:uid="{2FC12405-51B5-4E96-B17D-D21658572035}">
      <text>
        <r>
          <rPr>
            <b/>
            <sz val="9"/>
            <color indexed="81"/>
            <rFont val="Tahoma"/>
            <family val="2"/>
          </rPr>
          <t>Federica:</t>
        </r>
        <r>
          <rPr>
            <sz val="9"/>
            <color indexed="81"/>
            <rFont val="Tahoma"/>
            <family val="2"/>
          </rPr>
          <t xml:space="preserve">
Lettera 2: Inoltre, anche i costi del beneficiario associato Eleade Società Coop. (ELEADE), previsti nella categoria attrezzature per l'attività di riproduzione/riassortimento (per un totale di 16.748 euro), saranno registrati nella categoria dei materiali di consumo perché non sono inclusi nel registro dei beni durevoli dell'azienda. Si prega di notare che la decisione finale sull'ammissibilità di questi costi sarà presa solo nella fase della relazione finale. Si prega di giustificare tutte queste modifiche nel Rapporto intermedio e di verificare il rispetto dell'articolo II.22 Trasferimento di budget delle Condizioni generali.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Federica</author>
  </authors>
  <commentList>
    <comment ref="R13" authorId="0" shapeId="0" xr:uid="{A35E130A-B7B7-486E-809E-2F2F1A4CE986}">
      <text>
        <r>
          <rPr>
            <b/>
            <sz val="9"/>
            <color indexed="81"/>
            <rFont val="Tahoma"/>
            <family val="2"/>
          </rPr>
          <t>Federica:</t>
        </r>
        <r>
          <rPr>
            <sz val="9"/>
            <color indexed="81"/>
            <rFont val="Tahoma"/>
            <family val="2"/>
          </rPr>
          <t xml:space="preserve">
AMENDMENT:26000 spostati im acquisto terreni</t>
        </r>
      </text>
    </comment>
    <comment ref="T13" authorId="0" shapeId="0" xr:uid="{5EBA2992-2CC8-43C4-9558-AAF3A2BC8F79}">
      <text>
        <r>
          <rPr>
            <b/>
            <sz val="9"/>
            <color indexed="81"/>
            <rFont val="Tahoma"/>
            <family val="2"/>
          </rPr>
          <t xml:space="preserve">26.000 + quota compensativa per recuperare la detrazione degli OH che non si calcolano su le spese di acquisto terreni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Federica</author>
  </authors>
  <commentList>
    <comment ref="Q14" authorId="0" shapeId="0" xr:uid="{B265F1A3-EB3C-47E1-993A-92D0C81C8909}">
      <text>
        <r>
          <rPr>
            <b/>
            <sz val="9"/>
            <color indexed="81"/>
            <rFont val="Tahoma"/>
            <family val="2"/>
          </rPr>
          <t>Federica:</t>
        </r>
        <r>
          <rPr>
            <sz val="9"/>
            <color indexed="81"/>
            <rFont val="Tahoma"/>
            <family val="2"/>
          </rPr>
          <t xml:space="preserve">
2 lettera: I acknowledge that the costs of the AB PoTorino, foreseen under the infrastructure category (684,020.00€ related to Action C6), will be registered in the external assistance category, because they are not treated as capital expenditure in accordance with the applicable tax and accounting rules (as foreseen by article II.19.2 of General Conditions).</t>
        </r>
      </text>
    </comment>
  </commentList>
</comments>
</file>

<file path=xl/sharedStrings.xml><?xml version="1.0" encoding="utf-8"?>
<sst xmlns="http://schemas.openxmlformats.org/spreadsheetml/2006/main" count="2155" uniqueCount="762">
  <si>
    <t>SPESE DI PROGETTO DA APPLICATION FORM</t>
  </si>
  <si>
    <t>SPESE DI PROGETTO RENDICONTATE</t>
  </si>
  <si>
    <t>Personale</t>
  </si>
  <si>
    <t>Viaggio</t>
  </si>
  <si>
    <t>Assistenza Esterna</t>
  </si>
  <si>
    <t>Infrastrutture</t>
  </si>
  <si>
    <t>Attrezzature</t>
  </si>
  <si>
    <t>Consumabili</t>
  </si>
  <si>
    <t>Altro</t>
  </si>
  <si>
    <t>TOTALE</t>
  </si>
  <si>
    <t>Overheads</t>
  </si>
  <si>
    <t>N. Azione</t>
  </si>
  <si>
    <t>Azione</t>
  </si>
  <si>
    <t>Inizio</t>
  </si>
  <si>
    <t>Termine</t>
  </si>
  <si>
    <t>Attività</t>
  </si>
  <si>
    <t>Descrizione attività</t>
  </si>
  <si>
    <t>Milestone</t>
  </si>
  <si>
    <t>Deliverable</t>
  </si>
  <si>
    <t>Responsabile</t>
  </si>
  <si>
    <t>Budget azione</t>
  </si>
  <si>
    <t>Note</t>
  </si>
  <si>
    <r>
      <t xml:space="preserve">LIFE </t>
    </r>
    <r>
      <rPr>
        <b/>
        <sz val="48"/>
        <color theme="9" tint="0.39997558519241921"/>
        <rFont val="Cambria"/>
        <family val="1"/>
      </rPr>
      <t>INSUBRICUS</t>
    </r>
  </si>
  <si>
    <t>A1</t>
  </si>
  <si>
    <t>A1 - Procedure amministrative per l’avvio del progetto</t>
  </si>
  <si>
    <t>Primo incontro del comitato di gestione (Steering Committee) - 31.12.2020</t>
  </si>
  <si>
    <t>Partnership Agreement sottoscritti - 31.12.2020</t>
  </si>
  <si>
    <t>Programma delle attività - 31.12.2020</t>
  </si>
  <si>
    <t>Atti approvazione del gruppo di lavoro, del personale assegnato al progetto e del Partnership Agreement - 30.11.2020</t>
  </si>
  <si>
    <t>Formalizzazione del comitato di direzione (Steering Committee): Project Manager, referenti tecnici e amministrativi per ogni beneficiario - 30.11.2020</t>
  </si>
  <si>
    <t>A2</t>
  </si>
  <si>
    <t>A3</t>
  </si>
  <si>
    <t>A4</t>
  </si>
  <si>
    <t>A2 - Consultazione e sottoscrizione di accordi con i privati proprietari dei siti d’intervento</t>
  </si>
  <si>
    <t>Fogli presenza coinvolgimento dei privati - 31.10.2021</t>
  </si>
  <si>
    <t>N. 60 accordi sottoscritti - 31.10.2021</t>
  </si>
  <si>
    <t>Produzione n.100 targhe e n.100 gadget - 31.10.2021</t>
  </si>
  <si>
    <t>N. 60 proprietari coinvolti - 31.10.2020</t>
  </si>
  <si>
    <t>Realizzazione evento pubblico di coinvolgimento dei privati - 31.10.2021</t>
  </si>
  <si>
    <t>Sottoscrizione n. 60 accordi - 31.10.2021</t>
  </si>
  <si>
    <t>Report analisi genetiche - 31.10.2022</t>
  </si>
  <si>
    <t>Report analisi sanitarie - 31.10.2022</t>
  </si>
  <si>
    <t>Studio di fattibilità - 31.12.2022</t>
  </si>
  <si>
    <t>Autorizzazioni della Regione Lombardia - 31.12.2022</t>
  </si>
  <si>
    <t>Autorizzazioni della Regione Piemonte - 31.12.2022</t>
  </si>
  <si>
    <t>Copia digitale della progettazione esecutiva degli interventi Azione C3 - 31.10.2022</t>
  </si>
  <si>
    <t>Copia digitale della progettazione esecutiva degli interventi Azione C1 - 31.10.2022</t>
  </si>
  <si>
    <t>Copia digitale della progettazione esecutiva degli interventi Azione C2 - 31.10.2021</t>
  </si>
  <si>
    <t>Copia digitale della progettazione esecutiva degli interventi Azione C4 - 31.07.2023</t>
  </si>
  <si>
    <t>Copia digitale della progettazione esecutiva degli interventi Azione C5 - 31.07.2023</t>
  </si>
  <si>
    <t>Copia digitale della progettazione esecutiva degli interventi Azione C6 - 31.07.2023</t>
  </si>
  <si>
    <t>Atti formali che tracciano gli iter di approvazione - 31.12.2025</t>
  </si>
  <si>
    <t>Form Natura 2000 dei siti IT1110019, IT1110047, IT1110050, IT1110063, IT2010009, IT2020007 aggiornati - 31.12.2025</t>
  </si>
  <si>
    <t>A5</t>
  </si>
  <si>
    <t>A3 - Piano reintroduzione/ripopolazione Pelobates fuscus insubricus e Studio di fattibilità</t>
  </si>
  <si>
    <t>A.3.1 - Analisi genetiche</t>
  </si>
  <si>
    <t xml:space="preserve">A.3.2 - Analisi sanitarie </t>
  </si>
  <si>
    <t>A.3.3 - Piano di reintroduzione/ripopolamento e studio di fattibilità</t>
  </si>
  <si>
    <t>A.3.4 - Procedure autorizzative</t>
  </si>
  <si>
    <t>A4 - Pianificazione esecutiva delle azioni C1-C6</t>
  </si>
  <si>
    <t>A5 - Aggiornamento Natura 2000 Data Form</t>
  </si>
  <si>
    <t>A6</t>
  </si>
  <si>
    <t>A6 - Monitoraggio ex-ante</t>
  </si>
  <si>
    <t>A.6.1 - Monitoraggio delle popolazioni di P. f. insubricus</t>
  </si>
  <si>
    <t>A.6.2 - Monitoraggio idrologico</t>
  </si>
  <si>
    <t>A.6.3 - Monitoraggio Procambarus clarkii</t>
  </si>
  <si>
    <t>A7</t>
  </si>
  <si>
    <t>A7 - Formazione erpetologi junior e costituzione di una task-force di volontari</t>
  </si>
  <si>
    <t>A.7.1 - Costituzione di una task force</t>
  </si>
  <si>
    <t>A.7.2 - Formazione erpetologi junior e volontari</t>
  </si>
  <si>
    <t>A8</t>
  </si>
  <si>
    <t>A8 - Linee guida per la conservazione degli Anfibi</t>
  </si>
  <si>
    <t>B1</t>
  </si>
  <si>
    <t xml:space="preserve">B1 - Acquisto di terreni per ricostruzione habitat a favore di Pelobates fuscus insubricus </t>
  </si>
  <si>
    <t>B.1.1 - Sub-azione Ticino</t>
  </si>
  <si>
    <t>B.1.2 - Sub-azione CMTorino</t>
  </si>
  <si>
    <t>B.1.3 - Sub-azione PoTorino</t>
  </si>
  <si>
    <t>B.1.4 - Disponibilità delle aree con uso a lungo termine a favore della specie target</t>
  </si>
  <si>
    <t>C1</t>
  </si>
  <si>
    <t xml:space="preserve">C1 - Incremento della funzionalità della rete ecologica a favore di P. f. insubricus nella ZSC IT2010011 del Parco del Ticino Lombardo </t>
  </si>
  <si>
    <t>C.1.1 - Interventi di ripristino e miglioramento presso la Peverascia</t>
  </si>
  <si>
    <t>C.1.2 - Interventi di ripristino e miglioramento presso l'acquitrino Mezzana superiore</t>
  </si>
  <si>
    <t>C.1.3 - Interventi di ripristino e miglioramento presso lo Stagno Goccia</t>
  </si>
  <si>
    <t>C.1.4 - Interventi di ripristino e miglioramento presso l'acquitrino Lazzaretto di Somma</t>
  </si>
  <si>
    <t>C.1.5 - Interventi di ripristino e miglioramento presso il fosso dell'Ontaneto</t>
  </si>
  <si>
    <t>C.1.6 - Interventi di ripristino e miglioramento presso l'Acquitrino Madonna della Ghianda</t>
  </si>
  <si>
    <t>C.1.7 - Interventi di ripristino e miglioramento del complesso di Zone umide del Vernolo (Lazzaretto di Somma lombardo)</t>
  </si>
  <si>
    <t>C2</t>
  </si>
  <si>
    <t>C2 - Interventi per la costituzione di un secondo nucleo riproduttivo di P. f. insubricus nella ZSC IT1150001 del Parco del Ticino Lago Maggiore</t>
  </si>
  <si>
    <t>C3</t>
  </si>
  <si>
    <t>C3 - Interventi per il rafforzamento della metapopolazione esistente e la costituzione di tre nuovi nuclei riproduttivi di P. f. insubricus nella ZSC IT2020007 del Parco della Pineta</t>
  </si>
  <si>
    <t>C.3.1 - Ripristino e miglioramento di un'area umida esistente denominata 'Laghetto del Rusùn'</t>
  </si>
  <si>
    <t>C.3.2 - Creazione di una nuova zona umida in loc. Palude</t>
  </si>
  <si>
    <t>C.3.3 - Creazione di due nuove zone umide in Comune di Castelnuovo Bozzente</t>
  </si>
  <si>
    <t>C4</t>
  </si>
  <si>
    <t>C.4.1 - Intervento di ripristino e miglioramento dell'acquitrino codice BEL19</t>
  </si>
  <si>
    <t>C.4.2 - Intervento di ripristino e miglioramento del fosso codice BEL20</t>
  </si>
  <si>
    <t>C.4.3 - Intervento di ripristino e miglioramento dell'acquitrino codice BEL24</t>
  </si>
  <si>
    <t>C.4.4 - Scavo di due nuovi stagni gemelli, codice BEL_New2-3</t>
  </si>
  <si>
    <t>C.4.5 - Scavo nuovo stagno, codice BEL_New1</t>
  </si>
  <si>
    <t>C5</t>
  </si>
  <si>
    <t>C6</t>
  </si>
  <si>
    <t>C7</t>
  </si>
  <si>
    <t>C5 - Interventi per rafforzare tre metapopolazioni nelle ZSC IT1110021, IT1110047, IT1110035 e costituzione di una metapopolazione presso la ZSC IT1110063, gestite dalla Città Metropolitana di Torino</t>
  </si>
  <si>
    <t>C.5.1 - IT1110063</t>
  </si>
  <si>
    <t xml:space="preserve">C.5.2 - IT1110021 </t>
  </si>
  <si>
    <t>C.5.4 - IT1110035</t>
  </si>
  <si>
    <t>C.5.3 - IT1110047</t>
  </si>
  <si>
    <t>PoTorino</t>
  </si>
  <si>
    <t>CMTorino</t>
  </si>
  <si>
    <t>C6 - Potenziamento della rete ecologica lungo la Dora Baltea, fra il fiume Po e l'anfiteatro Morenico d'Ivrea attraverso le 5 ZSC gestite dall'Ente di Gestione delle Aree Protette del Po Torinese</t>
  </si>
  <si>
    <t>C.6.1 - IT1110019</t>
  </si>
  <si>
    <t xml:space="preserve">C.6.2 - IT1110025 </t>
  </si>
  <si>
    <t>C.6.3 - IT1110050</t>
  </si>
  <si>
    <t>C.6.4 - IT1120013</t>
  </si>
  <si>
    <t>C.6.5 - IT1130004</t>
  </si>
  <si>
    <t>ELEADE</t>
  </si>
  <si>
    <t>C.7.1 - Interventi di ripopolamento e reintroduzione</t>
  </si>
  <si>
    <t>D1</t>
  </si>
  <si>
    <t xml:space="preserve">D.1.1 - Monitoraggio dell'azione C1 - IT2010011 Paludi di Arsago </t>
  </si>
  <si>
    <t>D.1.2 - Monitoraggio dell'azione C7 - IT2010011 Paludi di Arsago e IT2010009 Sorgenti del Rio Capricciosa</t>
  </si>
  <si>
    <t>D2</t>
  </si>
  <si>
    <t>D2 - Monitoraggio ex-post e valutazione dell'efficacia delle azioni C2 e C7</t>
  </si>
  <si>
    <t>D.2.1 - Monitoraggio dell'azione C2 - IT1150001 Valle del Ticino (Piemonte)</t>
  </si>
  <si>
    <t>D.2.2 - Monitoraggio dell'azione C7 - IT1150001 Valle del Ticino (Piemonte)</t>
  </si>
  <si>
    <t>D3</t>
  </si>
  <si>
    <t>D3 - Monitoraggio ex-post e valutazione dell'efficacia delle azioni C3 e C7</t>
  </si>
  <si>
    <t>D.3.1 - Monitoraggio dell'azione C3 - IT2020007 Pineta pedemontana di Appiano Gentile</t>
  </si>
  <si>
    <t>D.3.2 - Monitoraggio dell'azione C7 - IT2020007 Pineta pedemontana di Appiano Gentile</t>
  </si>
  <si>
    <t>D4</t>
  </si>
  <si>
    <t>D4 - Monitoraggio ex-post e valutazione dell'efficacia delle azioni C4 e C7</t>
  </si>
  <si>
    <t>D.4.1 - Monitoraggio dell'azione C4 - IT1170003 Stagni di Belangero (Asti)</t>
  </si>
  <si>
    <t>D.4.2 - Monitoraggio dell'azione C7 - IT1170003 Stagni di Belangero (Asti)</t>
  </si>
  <si>
    <t>D5</t>
  </si>
  <si>
    <t>D5 - Monitoraggio ex-post e valutazione dell'efficacia delle azioni C5 e C7</t>
  </si>
  <si>
    <t>D.5.1 - Monitoraggio dell'azione C5</t>
  </si>
  <si>
    <t>D.5.2 - Monitoraggio dell'azione C7 - ZSC gestite dalla Città Metropolitana di Torino</t>
  </si>
  <si>
    <t>D6</t>
  </si>
  <si>
    <t>D6 - Monitoraggio ex-post e valutazione dell'efficacia delle azioni C6 e C7</t>
  </si>
  <si>
    <t>D.6.1 - Monitoraggio dell'azione C6</t>
  </si>
  <si>
    <t>D.6.2 - Monitoraggio dell'azione C7 - ZSC gestite da PoTorino</t>
  </si>
  <si>
    <t>D7</t>
  </si>
  <si>
    <t>D7 - Monitoraggio e misurazione dell'impatto del progetto</t>
  </si>
  <si>
    <t>D.7.1 - Impatto sulle funzioni degli ecosistemi</t>
  </si>
  <si>
    <t>D.7.2 - Impatto socio-economico</t>
  </si>
  <si>
    <t>E1</t>
  </si>
  <si>
    <t>E2</t>
  </si>
  <si>
    <t>E3</t>
  </si>
  <si>
    <t>E1 - Attività di diffusione e sensibilizzazione</t>
  </si>
  <si>
    <t>E.1.1 - Creazione e gestione sito web, social network (Facebook, Instagram)</t>
  </si>
  <si>
    <t>E.1.2 - Pannelli informativi</t>
  </si>
  <si>
    <t>E.1.3 - Video</t>
  </si>
  <si>
    <t>E.1.4 - Materiali divulgativi</t>
  </si>
  <si>
    <t>E.1.5 - Educazione ambientale nelle scuole</t>
  </si>
  <si>
    <t>E.1.6 - Eventi locali</t>
  </si>
  <si>
    <t>E.1.7 - Conferenza stampa e rassegna stampa</t>
  </si>
  <si>
    <t>IDECO</t>
  </si>
  <si>
    <t>Ticino</t>
  </si>
  <si>
    <t>E2 - Networking</t>
  </si>
  <si>
    <t xml:space="preserve">E3 - Strategia di replicabilità/trasferibilità </t>
  </si>
  <si>
    <t>E.3.1 - Organizzazione Summer School</t>
  </si>
  <si>
    <t>E.3.2 - Organizzazione Stage formativi</t>
  </si>
  <si>
    <t xml:space="preserve">E.3.3 - Linee guida per la conservazione di Anfibi - per agricoltori </t>
  </si>
  <si>
    <t>E.3.4 - Analisi finale di replicabilità/trasferibilità</t>
  </si>
  <si>
    <t>F1</t>
  </si>
  <si>
    <t>F1 - Gestione del progetto amministrativa, tecnica, finanziaria e compilazione della tabella degli indicatori</t>
  </si>
  <si>
    <t>F.1.1 - Gestione generale del progetto</t>
  </si>
  <si>
    <t>F.1.2 - Aggiornamento degli indicatori</t>
  </si>
  <si>
    <t>F2</t>
  </si>
  <si>
    <t>F2 - Piano After-LIFE</t>
  </si>
  <si>
    <t>F3</t>
  </si>
  <si>
    <t>F3 - Audit</t>
  </si>
  <si>
    <t xml:space="preserve">Altri beneficiari </t>
  </si>
  <si>
    <t>Anno</t>
  </si>
  <si>
    <t>Data</t>
  </si>
  <si>
    <t>Descrizione</t>
  </si>
  <si>
    <t>Stato</t>
  </si>
  <si>
    <t>-</t>
  </si>
  <si>
    <t xml:space="preserve">Inizio procedure amministrative per l'avvio del progetto </t>
  </si>
  <si>
    <t>Aprovazione gruppo di lavoro e formalizzazione Partnership Agreement</t>
  </si>
  <si>
    <t xml:space="preserve">Atti approvazione del gruppo di lavoro, del personale assegnato al progetto e del Partnership Agreement </t>
  </si>
  <si>
    <t>Report monitoraggio quarto anno</t>
  </si>
  <si>
    <t>Stesura Report di monitoraggio del quarto anno</t>
  </si>
  <si>
    <t>Stesura Report di monitoraggio del sesto anno</t>
  </si>
  <si>
    <t>Report monitoraggio sesto anno</t>
  </si>
  <si>
    <t>Stesura del Report di networking</t>
  </si>
  <si>
    <t>Report di networking</t>
  </si>
  <si>
    <t>Stesura Report analisi genetiche</t>
  </si>
  <si>
    <t>Report analisi genetiche</t>
  </si>
  <si>
    <t>Stesura Report analisi sanitarie</t>
  </si>
  <si>
    <t xml:space="preserve">Report analisi sanitarie </t>
  </si>
  <si>
    <t>Redazione dello Studio di fattibilità</t>
  </si>
  <si>
    <t>Studio di fattibilità</t>
  </si>
  <si>
    <t>Ottenimento delle autorizzazioni della Regione Lombardia</t>
  </si>
  <si>
    <t>Autorizzazioni della Regione Lombardia</t>
  </si>
  <si>
    <t>Autorizzazioni della Regione Piemonte</t>
  </si>
  <si>
    <t>Ottenimento delle autorizzazioni della Regione Piemonte</t>
  </si>
  <si>
    <t>Raccolta dei certificati di regolare esecuzione degli interventi</t>
  </si>
  <si>
    <t>Certificati di regolare esecuzione degli interventi</t>
  </si>
  <si>
    <r>
      <rPr>
        <b/>
        <sz val="11"/>
        <color rgb="FFFFC000"/>
        <rFont val="Cambria"/>
        <family val="1"/>
      </rPr>
      <t>Deliverable</t>
    </r>
    <r>
      <rPr>
        <b/>
        <sz val="11"/>
        <color theme="1"/>
        <rFont val="Cambria"/>
        <family val="1"/>
      </rPr>
      <t>/</t>
    </r>
    <r>
      <rPr>
        <b/>
        <sz val="11"/>
        <color theme="8" tint="0.39997558519241921"/>
        <rFont val="Cambria"/>
        <family val="1"/>
      </rPr>
      <t>milestone</t>
    </r>
  </si>
  <si>
    <t>Stesura del Report di monitoraggio del terzo anno per i siti IT1110035 e IT1110047</t>
  </si>
  <si>
    <t>Report monitoraggio terzo anno (IT1110035 e IT1110047)</t>
  </si>
  <si>
    <t>Report monitoraggio quarto anno (IT110021 e IT1110063)</t>
  </si>
  <si>
    <t>Stesura del Report di monitoraggio del quinto anno per i siti IT1110035 e IT1110047</t>
  </si>
  <si>
    <t>Report monitoraggio quinto anno (IT1110035 e IT1110047)</t>
  </si>
  <si>
    <t>Stesura del Report di monitoraggio del sesto anno per i siti IT1110021 e IT1110063</t>
  </si>
  <si>
    <t>Report monitoraggio sesto anno (IT1110021 e IT1110063)</t>
  </si>
  <si>
    <t>Raccolta atti formali degli iter di approvazione</t>
  </si>
  <si>
    <t>Atti formali che tracciano gli iter di approvazione</t>
  </si>
  <si>
    <t xml:space="preserve">Aggiornamento degli Standard Data Form Natura 2000 dei siti IT1110019, IT1110047, IT1110050, IT1110063  IT2010009, IT2020007  </t>
  </si>
  <si>
    <t>Audit Report</t>
  </si>
  <si>
    <t>Stesura del Report di monitoraggio del terzo anno per il sito IT11110025</t>
  </si>
  <si>
    <t>Report monitoraggio terzo anno (IT1110025)</t>
  </si>
  <si>
    <t>Stesura del Report di monitoraggio del quarto anno per i siti IT1110021 e IT1110063</t>
  </si>
  <si>
    <t>Stesura del Report di monitoraggio del quarto anno per i siti IT1120013, IT1110050, IT1110019, IT1130004</t>
  </si>
  <si>
    <t>Report monitoraggio quarto anno (IT1120013, IT1110050, IT1110019, IT1130004)</t>
  </si>
  <si>
    <t>Stesura del Report di monitoraggio del sesto anno per i siti IT1120013, IT1110050, IT1110019, IT1130004</t>
  </si>
  <si>
    <t>Report monitoraggio sesto anno (IT1120013, IT1110050, IT1110019, IT1130004)</t>
  </si>
  <si>
    <t>Stesura del Report di monitoraggio del quinto anno per il sto IT1110025</t>
  </si>
  <si>
    <t>Report monitoraggio quinto anno (IT1110025)</t>
  </si>
  <si>
    <t>Stesura Final Report</t>
  </si>
  <si>
    <t>Final Report</t>
  </si>
  <si>
    <t>Stesura Midterm Report</t>
  </si>
  <si>
    <t>Midterm Report</t>
  </si>
  <si>
    <t>Pubblicazione cartacea e online nella collana quaderni per la Conservazione della Natura di ISPRA</t>
  </si>
  <si>
    <t>Pubblicazione della Linea Guida da parte degli Enti gestori dei Parchi, beneficiari di progetto</t>
  </si>
  <si>
    <t>Coinvolgimento di n. 60 proprietari</t>
  </si>
  <si>
    <t>N. 60 proprietari coinvolti</t>
  </si>
  <si>
    <t>Sottoscrizione di n. 60 accordi</t>
  </si>
  <si>
    <t xml:space="preserve">Sottoscrizione di n. 60 accordi </t>
  </si>
  <si>
    <t>Organizzazione di un evento pubblico di coinvolgimento dei privati</t>
  </si>
  <si>
    <t>Realizzazione evento pubblico di coinvolgimento dei privati</t>
  </si>
  <si>
    <t>Realizzazione del secondo Stage formativo</t>
  </si>
  <si>
    <t>Realizzazione del primo Stage formativo</t>
  </si>
  <si>
    <t>Realizzazione della Summer School</t>
  </si>
  <si>
    <t>Conclusione delle attività di monitoraggio del quinto anno</t>
  </si>
  <si>
    <t>Conclusione attività di monitoraggio del quinto anno</t>
  </si>
  <si>
    <t>Inizio attività di monitoraggio del quinto anno</t>
  </si>
  <si>
    <t>Inizio attività di monitoraggio quinto anno</t>
  </si>
  <si>
    <t>Inizio delle attività di monitoraggio del quarto anno</t>
  </si>
  <si>
    <t>Inizio attività di monitoraggio quarto anno</t>
  </si>
  <si>
    <t>Conclusione delle attività di monitoraggio del quarto anno</t>
  </si>
  <si>
    <t>Conclusione attività di monitoraggio del quarto anno</t>
  </si>
  <si>
    <t>Inizio delle attività di monitraggio del sesto anno</t>
  </si>
  <si>
    <t>Inizio attività di monitoraggio sesto anno</t>
  </si>
  <si>
    <t>Conclusione delle attività di monitoraggio del sesto anno</t>
  </si>
  <si>
    <t>Presenza nel sito web di pagine di progetto che ospitano gli scambi di networking</t>
  </si>
  <si>
    <t>Pagine del sito web che ospitano gli scambi di networking</t>
  </si>
  <si>
    <t>Termine delle procedure amministrative</t>
  </si>
  <si>
    <t>Conclusione dell'iter autorizzativo</t>
  </si>
  <si>
    <t>Termine degli interventi di ripristino con 19 zone umide e la creazione di 5 nuove zone umide</t>
  </si>
  <si>
    <t>Fine degli interventi con il ripristino di n. 19 zone umide e la creazione di 5 nuove zone umide</t>
  </si>
  <si>
    <t>Inizio attività di monitoraggio del sesto anno  per i siti IT1110021 e IT1110063</t>
  </si>
  <si>
    <t>Inizio monitoraggio 6° anno (IT1110021 e IT1110063)</t>
  </si>
  <si>
    <t>Fine delle attività di monitoraggio del 5° anno per i siti IT1110035 e IT1110047</t>
  </si>
  <si>
    <t>Fine monitoraggio 5° anno (IT1110035 e IT1110047)</t>
  </si>
  <si>
    <t>Fine attività di monitoraggio del quarto anno per i siti IT1110021 e IT1110063</t>
  </si>
  <si>
    <t>Fine monitoraggio 4° anno (IT1110021 e IT1110063)</t>
  </si>
  <si>
    <t>Inizio delle attività di monitoraggio del quarto anno per i siti IT1110021 e IT1110063</t>
  </si>
  <si>
    <t>Inizio delle attività di monitoraggio del quinto anno per i siti IT1110035 e IT1110047</t>
  </si>
  <si>
    <t>Inizio monitoraggio 5° anno (IT1110035 e IT1110047)</t>
  </si>
  <si>
    <t>Inizio monitoraggio 4° anno (IT1110021 e IT1110063)</t>
  </si>
  <si>
    <t>Fine delle attività di monitoraggio del terzo anno per i siti IT1110035 e IT1110047</t>
  </si>
  <si>
    <t>Fine monitoraggio 3° anno (IT110035 e IT1110047)</t>
  </si>
  <si>
    <t>Fine delle attività di monitoraggio del sesto anno per i siti IT1110021 e IT1110063</t>
  </si>
  <si>
    <t>Fine monitoraggio 6° anno (IT1110021 e IT1110063</t>
  </si>
  <si>
    <t>Inizio delle attività di monitoraggio del terzo anno per i siti IT1110035 e IT1110047</t>
  </si>
  <si>
    <t>Inizio monitoraggio 3° anno (IT1110035 e IT1110047)</t>
  </si>
  <si>
    <t>Formale approvazione dell'aggiornamento dei Form Natura 2000 da parte delle Regioni Lombardia e Piemonte</t>
  </si>
  <si>
    <t>Approvazione dell'aggiornamento dei Form Natura 2000 da parte delle due Regioni Piemonte e Lombardia</t>
  </si>
  <si>
    <t>Approvazione dell'aggiornamento dei Form Natura 2000 da parte del Ministero - MATTM</t>
  </si>
  <si>
    <t>Inizio delle attività di monitoraggio del quinto anno per il sito IT1110025</t>
  </si>
  <si>
    <t>Inizio monitoraggio 5° anno (IT1110025)</t>
  </si>
  <si>
    <t>Fine delle attività di monitoraggio del sesto anno per i siti IT1120013, IT1110050, IT1110019 e IT1130004</t>
  </si>
  <si>
    <t>Fine monitoraggio 6° anno (IT1120013, IT1110050, IT1110019, IT1130004)</t>
  </si>
  <si>
    <t>Fine delle attività di monitoraggio del quarto anno per i siti IT1120013, IT1110050, IT1110019 e IT1130004</t>
  </si>
  <si>
    <t>Fine monitoraggio 4° anno (IT1120013, IT1110050, IT1110019, IT1130004)</t>
  </si>
  <si>
    <t>Inizio delle attività di monitoraggio del sesto anno per i siti IT1120013, IT1110050, IT1110019 e IT1130004</t>
  </si>
  <si>
    <t>Inizio monitoraggio 6° anno (IT1120013, IT1110050, IT1110019, IT1130004)</t>
  </si>
  <si>
    <t>Inizio delle attività di monitoraggio del terzo anno per il sito IT1110025</t>
  </si>
  <si>
    <t>Inizio monitoraggio 3° anno (IT1110025)</t>
  </si>
  <si>
    <t>Inizio delle attività di monitoraggio del quarto anno per i siti IT1120013, IT1110050, IT1110019 e IT1130004</t>
  </si>
  <si>
    <t>Inizio monitoraggio 4° anno (IT1120013, IT1110050, IT1110019, IT1130004)</t>
  </si>
  <si>
    <t>Fine delle attività di monitoraggio del terzo anno per il sito IT1110025</t>
  </si>
  <si>
    <t>Fine monitoraggio 3° anno (IT1110025)</t>
  </si>
  <si>
    <t>Fine delle attività di monitoraggio del quinto anno per il sito IT1110025</t>
  </si>
  <si>
    <t>Fine monitoraggio 5° anno (IT1110025)</t>
  </si>
  <si>
    <r>
      <t xml:space="preserve">Fine degli interventi con il ripopolamento in 46 stazioni e la reintroduzione in n. 11 punti di immissione. </t>
    </r>
    <r>
      <rPr>
        <i/>
        <sz val="11"/>
        <color theme="1"/>
        <rFont val="Cambria"/>
        <family val="1"/>
      </rPr>
      <t>Procambarus clarkii</t>
    </r>
    <r>
      <rPr>
        <sz val="11"/>
        <color theme="1"/>
        <rFont val="Cambria"/>
        <family val="1"/>
      </rPr>
      <t xml:space="preserve"> rimosso in 4 zone umide</t>
    </r>
  </si>
  <si>
    <r>
      <t xml:space="preserve">Fine degli interventi con il ripopolamento in 46 stazioni e di reintroduzione in n. 11 punti d’immissione. </t>
    </r>
    <r>
      <rPr>
        <i/>
        <sz val="11"/>
        <color theme="1"/>
        <rFont val="Cambria"/>
        <family val="1"/>
      </rPr>
      <t>Procambarus clarkii</t>
    </r>
    <r>
      <rPr>
        <sz val="11"/>
        <color theme="1"/>
        <rFont val="Cambria"/>
        <family val="1"/>
      </rPr>
      <t xml:space="preserve"> rimosso in 4 zone umide.</t>
    </r>
  </si>
  <si>
    <t>Fine degli interventi di rafforzamento e costituzione di 4 metapopolazioni nelle ZSC IT1110021, IT1110047, IT1110035 e IT1110063</t>
  </si>
  <si>
    <t>Fine degli interventi per il rafforzamento e la costituzione di 4 metapopolazioni: ZSC IT1110021, IT1110047, IT1110035, IT1110063</t>
  </si>
  <si>
    <t>Primo incontro di Steering Committee</t>
  </si>
  <si>
    <t>Primo incontro del comitato di gestione (Steering Committee)</t>
  </si>
  <si>
    <t>Sottoscrizione di Partnership Agreement</t>
  </si>
  <si>
    <t>Partnership Agreement sottoscritti</t>
  </si>
  <si>
    <r>
      <t xml:space="preserve">Fine degli interventi di ripristino con 11 aree ripristinate e incremento della funzionalità ecologica a favore di </t>
    </r>
    <r>
      <rPr>
        <i/>
        <sz val="11"/>
        <color theme="1"/>
        <rFont val="Cambria"/>
        <family val="1"/>
      </rPr>
      <t>P. f. insubricus</t>
    </r>
  </si>
  <si>
    <r>
      <t xml:space="preserve">Fine degli interventi di ripristino con n. 11 aree ripristinate ed incremento della funzionalità della rete ecologica a favore di </t>
    </r>
    <r>
      <rPr>
        <i/>
        <sz val="11"/>
        <color theme="1"/>
        <rFont val="Cambria"/>
        <family val="1"/>
      </rPr>
      <t>P. fuscus insubricus</t>
    </r>
  </si>
  <si>
    <t>Fine degli interventi di ripristino di 1 zona umida e creazione di 3 nuove zone umide</t>
  </si>
  <si>
    <t>Fine degli interventi di ripristino di n. 1 zona umida e di creazione di 3 nuove zone umide</t>
  </si>
  <si>
    <t>Fine degli interventi di ripristino di 4 zone umide e creazione di una nuova zona umida</t>
  </si>
  <si>
    <t>Fine degli interventi di ripristino di n. 4 zone umide e di creazione di una nuova zona umida</t>
  </si>
  <si>
    <t>Realizzazione della seconda conferenza stampa</t>
  </si>
  <si>
    <t>2° conferenza stampa realizzata</t>
  </si>
  <si>
    <t>Realizzazione del workshop finale</t>
  </si>
  <si>
    <t>Workshop finale</t>
  </si>
  <si>
    <t>Apertura della pagine social di progetto (Facebook, Instagram)</t>
  </si>
  <si>
    <t xml:space="preserve">Apertura pagine social </t>
  </si>
  <si>
    <t>Realizzazione della prima conferenza stampa</t>
  </si>
  <si>
    <t>1° conferenza stampa realizzata</t>
  </si>
  <si>
    <t>Apertura del sito web</t>
  </si>
  <si>
    <t>Pubblicazione sito web</t>
  </si>
  <si>
    <t>E.1.1</t>
  </si>
  <si>
    <t>A.3.3</t>
  </si>
  <si>
    <t>E.1.7</t>
  </si>
  <si>
    <t>E.1.6</t>
  </si>
  <si>
    <t>A.3.1</t>
  </si>
  <si>
    <t>A.3.2</t>
  </si>
  <si>
    <t>A.3.4</t>
  </si>
  <si>
    <t>Realizzazione di 8 roll-up</t>
  </si>
  <si>
    <t>E.1.2</t>
  </si>
  <si>
    <t>E.3.2</t>
  </si>
  <si>
    <t>Installazione di 14 notice board</t>
  </si>
  <si>
    <t>E.1.4</t>
  </si>
  <si>
    <t>Produzione di gadget</t>
  </si>
  <si>
    <t>Produzione gadget</t>
  </si>
  <si>
    <t>Realizzazione dei primi 6 eventi locali</t>
  </si>
  <si>
    <t xml:space="preserve">Primi 6 eventi locali realizzati </t>
  </si>
  <si>
    <t>Fine degli interventi di ripristino di una zona umida</t>
  </si>
  <si>
    <t>Fine degli interventi con il ripristino di n. 1 zone umide</t>
  </si>
  <si>
    <t>A.7.1</t>
  </si>
  <si>
    <t>Sottoscrizione di accordi per la costituzione della Task Force</t>
  </si>
  <si>
    <t>Sottoscrizione degli accordi per la costituzione della Task force</t>
  </si>
  <si>
    <t>A.7.2</t>
  </si>
  <si>
    <t>Realizzazione e distribuzione di gadget per i volontari</t>
  </si>
  <si>
    <t>Realizzazione e distribuzione di gadget per volontari</t>
  </si>
  <si>
    <t>Adesione di 50 giovani volontari al Corpo Europeo di Solidarietà</t>
  </si>
  <si>
    <t>N. 50 giovani volontari che aderiscono al Corpo Europeo di Solidarietà</t>
  </si>
  <si>
    <t>Formazione di 80 volontari</t>
  </si>
  <si>
    <t>N. 80 volontari formati</t>
  </si>
  <si>
    <t>Formazione di 4 erpetologi junior</t>
  </si>
  <si>
    <t>N. 4 erpetologi junior formati</t>
  </si>
  <si>
    <t>F.1.1</t>
  </si>
  <si>
    <t>Realizzazione della 'Giornata del Pelobate - volontari per il LIFE'</t>
  </si>
  <si>
    <t>Approvazione del progetto esecutivo degli interventi dell'azione C1</t>
  </si>
  <si>
    <t>Approvazione del progetto esecutivo degli interventi dell'azione C2</t>
  </si>
  <si>
    <t>Approvazione del progetto esecutivo degli interventi dell'azione C3</t>
  </si>
  <si>
    <t>Approvazione del progetto esecutivo degli interventi dell'azione C4</t>
  </si>
  <si>
    <t>Approvazione del progetto esecutivo degli interventi dell'azione C5</t>
  </si>
  <si>
    <t>Approvazione del progetto esecutivo degli interventi dell'azione C6</t>
  </si>
  <si>
    <t>Aggiudicazione degli interventi dell'azione C1</t>
  </si>
  <si>
    <t>Aggiudicazione degli interventi dell'azione C2</t>
  </si>
  <si>
    <t>Aggiudicazione degli interventi dell'azione C5</t>
  </si>
  <si>
    <t>Aggiudicazione degli interventi dell'azione C6</t>
  </si>
  <si>
    <t>Aggiudicazione degli interventi dell'azione C3</t>
  </si>
  <si>
    <t>Aggiudicazione degli interventi dell'azione C4</t>
  </si>
  <si>
    <t>Ottenimento delle autorizzazioni necessarie per l’implementazione del primo lotto di interventi concreti delle azioni C1, C2, C3, C4, C5, C6</t>
  </si>
  <si>
    <t>Ottenimento delle autorizzazioni necessarie per l’implementazione del secondo lotto di interventi concreti delle azioni C1, C3, C4, C5, C6</t>
  </si>
  <si>
    <t>Ottenimento delle autorizzazioni necessarie per l’implementazione del terzo lotto di interventi concreti delle azioni C4, C5, C6</t>
  </si>
  <si>
    <t>Inizio delle attività di monitoraggio del terzo anno</t>
  </si>
  <si>
    <t>Inizio attività di monitoraggio terzo anno</t>
  </si>
  <si>
    <t>Inizio delle attività di monitoraggio del quinto anno</t>
  </si>
  <si>
    <t>Conclusione attività di monitoraggio quinto anno</t>
  </si>
  <si>
    <t>Conclusione delle attività di monitoraggio del terzo anno</t>
  </si>
  <si>
    <t xml:space="preserve">Conclusione attività di monitoraggio terzo anno </t>
  </si>
  <si>
    <t>Inizio delle attività di monitoraggio del sesto anno</t>
  </si>
  <si>
    <t>Conclusione attività di monitoraggio sesto anno</t>
  </si>
  <si>
    <t>E.3.1</t>
  </si>
  <si>
    <t>Form Natura 2000 dei siti IT1110019, IT1110047, IT1110050, IT1110063  IT2010009, IT2020007 aggiornati</t>
  </si>
  <si>
    <t>Report annuale delle attività ripopolamento e reintroduzione e contenimento 2024</t>
  </si>
  <si>
    <t>Redazione del Report annuale delle attività ripopolamento e reintroduzione e contenimento 2024</t>
  </si>
  <si>
    <t>Redazione del Report annuale delle attività ripopolamento e reintroduzione e contenimento 2025</t>
  </si>
  <si>
    <t>Report annuale delle attività ripopolamento e reintroduzione e contenimento 2025</t>
  </si>
  <si>
    <t>Redazione del Report annuale delle attività di ripopolamento e reintroduzione e contenimento 2026</t>
  </si>
  <si>
    <t>Report annuale delle attività di ripopolamento e reintroduzione e contenimento 2026</t>
  </si>
  <si>
    <t>Redazione del Report annuale delle attività di ripopolamento e reintroduzione e contenimento 2021</t>
  </si>
  <si>
    <t>Report annuale delle attività di ripopolamento e reintroduzione e contenimento 2021</t>
  </si>
  <si>
    <t>Redazione del Report annuale delle attività di ripopolamento e reintroduzione e contenimento 2022</t>
  </si>
  <si>
    <t>Report annuale delle attività di ripopolamento e reintroduzione e contenimento 2022</t>
  </si>
  <si>
    <t>Redazione del Report annuale delle attività di ripopolamento e reintroduzione e contenimento 2023</t>
  </si>
  <si>
    <t>Report annuale delle attività di ripopolamento e reintroduzione e contenimento 2023</t>
  </si>
  <si>
    <t>Predisposizione del programma delle attività</t>
  </si>
  <si>
    <t>Programma delle attività</t>
  </si>
  <si>
    <t>Formalizzazione del comitato di direzione (Steering Committee): Project Manager, referenti tecnici e amministrativi per ogni beneficiario</t>
  </si>
  <si>
    <t>Produzione di n. 5000 opuscoli informativi in italiano e di n. 500 in inglese</t>
  </si>
  <si>
    <t>N. 5000 opuscoli informativi italiano e n. 500 in inglese</t>
  </si>
  <si>
    <t>E.1.3</t>
  </si>
  <si>
    <t>Realizzazione e distribuzione di 3 video clip</t>
  </si>
  <si>
    <t>3 video clip</t>
  </si>
  <si>
    <t>Realizzazione e distribuzine di 2 video clip e di 1 documentario</t>
  </si>
  <si>
    <t>2 video clip e 1 documentario</t>
  </si>
  <si>
    <t>Realizzazione e stampa di n. 5000 brochure didattico/divulgative</t>
  </si>
  <si>
    <t>N. 5000 brochure didattico/divulgative</t>
  </si>
  <si>
    <t>Creazione e pubblicazione di materiali didattici digitali</t>
  </si>
  <si>
    <t>Materiali didattici digitali</t>
  </si>
  <si>
    <t>Pianificazione e condivisione del programma degli eventi locali</t>
  </si>
  <si>
    <t>Programma degli eventi locali</t>
  </si>
  <si>
    <t>Raccolta della rassegna stampa (almeno 30 articoli)</t>
  </si>
  <si>
    <t>Rassegna stampa (almeno 30 articoli)</t>
  </si>
  <si>
    <t>Redazione del Layman's Report</t>
  </si>
  <si>
    <t>Layman's Report</t>
  </si>
  <si>
    <t>Stipula del contratto di compra-vendita dal Notaio</t>
  </si>
  <si>
    <t>D.7.2</t>
  </si>
  <si>
    <t>Redazione del rapporto ex-ante sull'impatto socio-economico del progetto</t>
  </si>
  <si>
    <t>Rapporto ex-ante sull'impatto socio-economico del progetto</t>
  </si>
  <si>
    <t>D.7.1</t>
  </si>
  <si>
    <t>Redazione del Report sull'impatto del progetto sui servizi ecosistemici</t>
  </si>
  <si>
    <t>Report sull'impatto del progetto sui servizi ecosistemici</t>
  </si>
  <si>
    <t>Redazione del Rapporto finale sull'impatto socio-economico del progetto</t>
  </si>
  <si>
    <t>Rapporto finale sull'impatto socio-economico del progetto</t>
  </si>
  <si>
    <t>Copia digitale della relazione di monitoraggio ex-ante</t>
  </si>
  <si>
    <t>Raccolta di adesioni al progetto da parte delle Associazioni e accordi con i Beneficiari per la costituzione della Task force</t>
  </si>
  <si>
    <t>Adesioni al progetto da parte delle Associazioni e accordi con i Beneficiari per la costituzione della Task force</t>
  </si>
  <si>
    <t>Redazione e condivisione di materiali didattici per l'attività di formazione</t>
  </si>
  <si>
    <t>Materiali didattici per l'attività di formazione</t>
  </si>
  <si>
    <t xml:space="preserve">Aggiornamento della tabella degli indicatori </t>
  </si>
  <si>
    <t>Tabella indicatori aggiornata</t>
  </si>
  <si>
    <t>F.1.2</t>
  </si>
  <si>
    <t>Copia digitale della progettazione esecutiva degli interventi Azione C1</t>
  </si>
  <si>
    <t>Copia digitale della progettazione esecutiva degli interventi Azione C2</t>
  </si>
  <si>
    <t>Copia digitale della progettazione esecutiva degli interventi Azione C4</t>
  </si>
  <si>
    <t>Copia digitale della progettazione esecutiva degli interventi Azione C5</t>
  </si>
  <si>
    <t>Copia digitale della progettazione esecutiva degli interventi Azione C6</t>
  </si>
  <si>
    <t>Copia digitale della progettazione esecutiva degli interventi Azione C3</t>
  </si>
  <si>
    <t>Redazione del Report di monitoraggio del terzo anno</t>
  </si>
  <si>
    <t>Report monitoraggio terzo anno</t>
  </si>
  <si>
    <t>Redazione del Report di monitoraggio del quinto anno</t>
  </si>
  <si>
    <t>Report monitoraggio quinto anno</t>
  </si>
  <si>
    <t>Redazione del Report di monitoraggio del quarto anno</t>
  </si>
  <si>
    <t>Redazione del Report di monitoraggio del sesto anno</t>
  </si>
  <si>
    <t>Redazione dell'After-LIFE Conservation Plan</t>
  </si>
  <si>
    <t>After-LIFE Conservation Plan</t>
  </si>
  <si>
    <t>E.3.3</t>
  </si>
  <si>
    <t>Redazione e condivisione delle Linee guida per la conservazione degli Anfibi - per agricoltori</t>
  </si>
  <si>
    <t>Linee guida per la conservazione di Anfibi - per agricoltori</t>
  </si>
  <si>
    <t>E.3.4</t>
  </si>
  <si>
    <t>Redazione dell'Analisi Finale di Replicabilità/Trasferibilità</t>
  </si>
  <si>
    <t>Analisi Finale di Replicabilità/Trasferibilità</t>
  </si>
  <si>
    <t>Raccolta dei fogli presenza dimostrativi del coinvolgimento dei privati</t>
  </si>
  <si>
    <t>Fogli presenza coinvolgimento dei privati</t>
  </si>
  <si>
    <t xml:space="preserve">Raccolta degli accordi sottoscritti </t>
  </si>
  <si>
    <t>N. 60 accordi sottoscritti</t>
  </si>
  <si>
    <t>Produzione n. 100 targhe e n. 100 gadget</t>
  </si>
  <si>
    <r>
      <t xml:space="preserve">Redazione delle Linee Guida per la conservazione del </t>
    </r>
    <r>
      <rPr>
        <i/>
        <sz val="11"/>
        <color theme="1"/>
        <rFont val="Cambria"/>
        <family val="1"/>
      </rPr>
      <t>P. f. insubricus</t>
    </r>
    <r>
      <rPr>
        <sz val="11"/>
        <color theme="1"/>
        <rFont val="Cambria"/>
        <family val="1"/>
      </rPr>
      <t xml:space="preserve"> e della batracofauna</t>
    </r>
  </si>
  <si>
    <r>
      <t xml:space="preserve">Linee guida per la conservazione del </t>
    </r>
    <r>
      <rPr>
        <i/>
        <sz val="11"/>
        <color theme="1"/>
        <rFont val="Cambria"/>
        <family val="1"/>
      </rPr>
      <t>P.f. insubricus</t>
    </r>
    <r>
      <rPr>
        <sz val="11"/>
        <color theme="1"/>
        <rFont val="Cambria"/>
        <family val="1"/>
      </rPr>
      <t xml:space="preserve"> e della batracofauna</t>
    </r>
  </si>
  <si>
    <t>A.6.1 A.6.2 A.6.3</t>
  </si>
  <si>
    <t>B.1.1 B.1.2 B.1.3 B.1.4</t>
  </si>
  <si>
    <t>C.1.1 - C.1.7</t>
  </si>
  <si>
    <t>TicinoLM</t>
  </si>
  <si>
    <t>Pineta</t>
  </si>
  <si>
    <t>C.3.1 C.3.2 C.3.3</t>
  </si>
  <si>
    <t>Astigiano</t>
  </si>
  <si>
    <t>C.4.1 - C.4.5</t>
  </si>
  <si>
    <t>C.5.1 - C.5.4</t>
  </si>
  <si>
    <t>C.6.1 - C.6.5</t>
  </si>
  <si>
    <t>C.7.1 C.7.2</t>
  </si>
  <si>
    <t>D.1.1 D.1.2</t>
  </si>
  <si>
    <t>D.2.1 D.2.2</t>
  </si>
  <si>
    <t>D.3.1 D.3.2</t>
  </si>
  <si>
    <t>D.4.1 D.4.2</t>
  </si>
  <si>
    <t>D.5.1 D.5.2</t>
  </si>
  <si>
    <t>D.6.1 D.6.2</t>
  </si>
  <si>
    <t>E.1.5</t>
  </si>
  <si>
    <t>Astigiano, CMTorino, ELEADE, IDECO, Pineta, PoTorino, TicinoLM</t>
  </si>
  <si>
    <t>Astigiano, CMTorino, Pineta, PoTorino, TicinoLM</t>
  </si>
  <si>
    <t>CMTorino, ELEADE, IDECO, Pineta, PoTorino</t>
  </si>
  <si>
    <t>Astigiano, CMTorino, Pineta, PoTorino, Ticino, TicinoLM</t>
  </si>
  <si>
    <t>CMTorino, PoTorino</t>
  </si>
  <si>
    <t>Astigiano, CMTorino, ELEADE, Pineta, PoTorino, Ticino, TicinoLM</t>
  </si>
  <si>
    <t>Servizio di revisione contabile esterno</t>
  </si>
  <si>
    <t>Produzione e distribuzione di 100 targhe e 100 gadget per gli eventi di coinvolgimento dei privati</t>
  </si>
  <si>
    <t xml:space="preserve"> </t>
  </si>
  <si>
    <t>AZIONE</t>
  </si>
  <si>
    <t>% Avanzamento</t>
  </si>
  <si>
    <t>Risparmi di progetto</t>
  </si>
  <si>
    <t>Acquisto terreni</t>
  </si>
  <si>
    <t xml:space="preserve">Inizio attività di consultazione e sottoscrizione di accordi con i privati proprietari </t>
  </si>
  <si>
    <r>
      <rPr>
        <b/>
        <sz val="12"/>
        <color theme="1"/>
        <rFont val="Cambria"/>
        <family val="1"/>
      </rPr>
      <t>A1</t>
    </r>
    <r>
      <rPr>
        <sz val="12"/>
        <color theme="1"/>
        <rFont val="Cambria"/>
        <family val="1"/>
      </rPr>
      <t xml:space="preserve"> </t>
    </r>
    <r>
      <rPr>
        <sz val="10"/>
        <color theme="1"/>
        <rFont val="Cambria"/>
        <family val="1"/>
      </rPr>
      <t>- Procedure amministrative per l'avvio del progetto</t>
    </r>
  </si>
  <si>
    <r>
      <rPr>
        <b/>
        <sz val="12"/>
        <color theme="1"/>
        <rFont val="Cambria"/>
        <family val="1"/>
      </rPr>
      <t>A3</t>
    </r>
    <r>
      <rPr>
        <sz val="10"/>
        <color theme="1"/>
        <rFont val="Cambria"/>
        <family val="1"/>
      </rPr>
      <t xml:space="preserve"> - Piano reintroduzione/ ripopolazione di </t>
    </r>
    <r>
      <rPr>
        <i/>
        <sz val="10"/>
        <color theme="1"/>
        <rFont val="Cambria"/>
        <family val="1"/>
      </rPr>
      <t>Pelobates fuscus insubricus</t>
    </r>
    <r>
      <rPr>
        <sz val="10"/>
        <color theme="1"/>
        <rFont val="Cambria"/>
        <family val="1"/>
      </rPr>
      <t xml:space="preserve"> e Studio di fattibilità</t>
    </r>
  </si>
  <si>
    <r>
      <rPr>
        <b/>
        <sz val="12"/>
        <color theme="1"/>
        <rFont val="Cambria"/>
        <family val="1"/>
      </rPr>
      <t>A4</t>
    </r>
    <r>
      <rPr>
        <b/>
        <sz val="10"/>
        <color theme="1"/>
        <rFont val="Cambria"/>
        <family val="1"/>
      </rPr>
      <t xml:space="preserve"> </t>
    </r>
    <r>
      <rPr>
        <sz val="10"/>
        <color theme="1"/>
        <rFont val="Cambria"/>
        <family val="1"/>
      </rPr>
      <t>- Pianificazione esecutiva delle azioni C1-C6</t>
    </r>
  </si>
  <si>
    <r>
      <rPr>
        <b/>
        <sz val="12"/>
        <color theme="1"/>
        <rFont val="Cambria"/>
        <family val="1"/>
      </rPr>
      <t>A5</t>
    </r>
    <r>
      <rPr>
        <b/>
        <sz val="10"/>
        <color theme="1"/>
        <rFont val="Cambria"/>
        <family val="1"/>
      </rPr>
      <t xml:space="preserve"> </t>
    </r>
    <r>
      <rPr>
        <sz val="10"/>
        <color theme="1"/>
        <rFont val="Cambria"/>
        <family val="1"/>
      </rPr>
      <t>- Aggiornamento Natura 2000 Data Form</t>
    </r>
  </si>
  <si>
    <r>
      <rPr>
        <b/>
        <sz val="12"/>
        <color theme="1"/>
        <rFont val="Cambria"/>
        <family val="1"/>
      </rPr>
      <t>A6</t>
    </r>
    <r>
      <rPr>
        <b/>
        <sz val="10"/>
        <color theme="1"/>
        <rFont val="Cambria"/>
        <family val="1"/>
      </rPr>
      <t xml:space="preserve"> </t>
    </r>
    <r>
      <rPr>
        <sz val="10"/>
        <color theme="1"/>
        <rFont val="Cambria"/>
        <family val="1"/>
      </rPr>
      <t>- Monitoraggio ex-ante</t>
    </r>
  </si>
  <si>
    <r>
      <rPr>
        <b/>
        <sz val="12"/>
        <color theme="1"/>
        <rFont val="Cambria"/>
        <family val="1"/>
      </rPr>
      <t>A7</t>
    </r>
    <r>
      <rPr>
        <b/>
        <sz val="10"/>
        <color theme="1"/>
        <rFont val="Cambria"/>
        <family val="1"/>
      </rPr>
      <t xml:space="preserve"> </t>
    </r>
    <r>
      <rPr>
        <sz val="10"/>
        <color theme="1"/>
        <rFont val="Cambria"/>
        <family val="1"/>
      </rPr>
      <t>- Formazione erpetologi junior e costituzione di una task force di volontari</t>
    </r>
  </si>
  <si>
    <r>
      <rPr>
        <b/>
        <sz val="12"/>
        <color theme="1"/>
        <rFont val="Cambria"/>
        <family val="1"/>
      </rPr>
      <t>A8</t>
    </r>
    <r>
      <rPr>
        <b/>
        <sz val="10"/>
        <color theme="1"/>
        <rFont val="Cambria"/>
        <family val="1"/>
      </rPr>
      <t xml:space="preserve"> </t>
    </r>
    <r>
      <rPr>
        <sz val="10"/>
        <color theme="1"/>
        <rFont val="Cambria"/>
        <family val="1"/>
      </rPr>
      <t>- Linee guida per la conservazione di Anfibi</t>
    </r>
  </si>
  <si>
    <r>
      <rPr>
        <b/>
        <sz val="12"/>
        <color theme="1"/>
        <rFont val="Cambria"/>
        <family val="1"/>
      </rPr>
      <t xml:space="preserve">C7 </t>
    </r>
    <r>
      <rPr>
        <sz val="10"/>
        <color theme="1"/>
        <rFont val="Cambria"/>
        <family val="1"/>
      </rPr>
      <t xml:space="preserve">- Ripopolamento e reintroduzione di </t>
    </r>
    <r>
      <rPr>
        <i/>
        <sz val="10"/>
        <color theme="1"/>
        <rFont val="Cambria"/>
        <family val="1"/>
      </rPr>
      <t xml:space="preserve">P. fuscus insubricus </t>
    </r>
    <r>
      <rPr>
        <sz val="10"/>
        <color theme="1"/>
        <rFont val="Cambria"/>
        <family val="1"/>
      </rPr>
      <t>e contenimento di astacofauna alloctona</t>
    </r>
  </si>
  <si>
    <r>
      <rPr>
        <b/>
        <sz val="12"/>
        <color theme="1"/>
        <rFont val="Cambria"/>
        <family val="1"/>
      </rPr>
      <t>D1</t>
    </r>
    <r>
      <rPr>
        <b/>
        <sz val="10"/>
        <color theme="1"/>
        <rFont val="Cambria"/>
        <family val="1"/>
      </rPr>
      <t xml:space="preserve"> </t>
    </r>
    <r>
      <rPr>
        <sz val="10"/>
        <color theme="1"/>
        <rFont val="Cambria"/>
        <family val="1"/>
      </rPr>
      <t>- Monitoraggio ex-post e valutazione dell'efficacia delle azioni C1 e C7</t>
    </r>
  </si>
  <si>
    <r>
      <rPr>
        <b/>
        <sz val="12"/>
        <color theme="1"/>
        <rFont val="Cambria"/>
        <family val="1"/>
      </rPr>
      <t>F3</t>
    </r>
    <r>
      <rPr>
        <b/>
        <sz val="10"/>
        <color theme="1"/>
        <rFont val="Cambria"/>
        <family val="1"/>
      </rPr>
      <t xml:space="preserve"> </t>
    </r>
    <r>
      <rPr>
        <sz val="10"/>
        <color theme="1"/>
        <rFont val="Cambria"/>
        <family val="1"/>
      </rPr>
      <t>- Audit</t>
    </r>
  </si>
  <si>
    <r>
      <rPr>
        <b/>
        <sz val="12"/>
        <color theme="1"/>
        <rFont val="Cambria"/>
        <family val="1"/>
      </rPr>
      <t>F2</t>
    </r>
    <r>
      <rPr>
        <b/>
        <sz val="10"/>
        <color theme="1"/>
        <rFont val="Cambria"/>
        <family val="1"/>
      </rPr>
      <t xml:space="preserve"> </t>
    </r>
    <r>
      <rPr>
        <sz val="10"/>
        <color theme="1"/>
        <rFont val="Cambria"/>
        <family val="1"/>
      </rPr>
      <t>- Piano After LIFE</t>
    </r>
  </si>
  <si>
    <r>
      <rPr>
        <b/>
        <sz val="12"/>
        <color theme="1"/>
        <rFont val="Cambria"/>
        <family val="1"/>
      </rPr>
      <t xml:space="preserve">E3 </t>
    </r>
    <r>
      <rPr>
        <sz val="10"/>
        <color theme="1"/>
        <rFont val="Cambria"/>
        <family val="1"/>
      </rPr>
      <t>- Strategia di replicabilità/ trasferibilità</t>
    </r>
  </si>
  <si>
    <r>
      <rPr>
        <b/>
        <sz val="12"/>
        <color theme="1"/>
        <rFont val="Cambria"/>
        <family val="1"/>
      </rPr>
      <t>E2</t>
    </r>
    <r>
      <rPr>
        <b/>
        <sz val="10"/>
        <color theme="1"/>
        <rFont val="Cambria"/>
        <family val="1"/>
      </rPr>
      <t xml:space="preserve"> - </t>
    </r>
    <r>
      <rPr>
        <sz val="10"/>
        <color theme="1"/>
        <rFont val="Cambria"/>
        <family val="1"/>
      </rPr>
      <t>Networking</t>
    </r>
  </si>
  <si>
    <r>
      <rPr>
        <b/>
        <sz val="12"/>
        <color theme="1"/>
        <rFont val="Cambria"/>
        <family val="1"/>
      </rPr>
      <t>E1</t>
    </r>
    <r>
      <rPr>
        <b/>
        <sz val="10"/>
        <color theme="1"/>
        <rFont val="Cambria"/>
        <family val="1"/>
      </rPr>
      <t xml:space="preserve"> </t>
    </r>
    <r>
      <rPr>
        <sz val="10"/>
        <color theme="1"/>
        <rFont val="Cambria"/>
        <family val="1"/>
      </rPr>
      <t>- Attività di diffusione e sensibilizzazione</t>
    </r>
  </si>
  <si>
    <r>
      <rPr>
        <b/>
        <sz val="12"/>
        <color theme="1"/>
        <rFont val="Cambria"/>
        <family val="1"/>
      </rPr>
      <t>D7</t>
    </r>
    <r>
      <rPr>
        <b/>
        <sz val="10"/>
        <color theme="1"/>
        <rFont val="Cambria"/>
        <family val="1"/>
      </rPr>
      <t xml:space="preserve"> </t>
    </r>
    <r>
      <rPr>
        <sz val="10"/>
        <color theme="1"/>
        <rFont val="Cambria"/>
        <family val="1"/>
      </rPr>
      <t>- Monitoraggio e misurazione dell'impatto del progetto</t>
    </r>
  </si>
  <si>
    <r>
      <rPr>
        <b/>
        <sz val="12"/>
        <color theme="1"/>
        <rFont val="Cambria"/>
        <family val="1"/>
      </rPr>
      <t>A2</t>
    </r>
    <r>
      <rPr>
        <sz val="10"/>
        <color theme="1"/>
        <rFont val="Cambria"/>
        <family val="1"/>
      </rPr>
      <t xml:space="preserve"> - Consultazione e sottoscrizione accordi con privati</t>
    </r>
  </si>
  <si>
    <r>
      <rPr>
        <b/>
        <sz val="12"/>
        <color theme="1"/>
        <rFont val="Cambria"/>
        <family val="1"/>
      </rPr>
      <t>B1</t>
    </r>
    <r>
      <rPr>
        <b/>
        <sz val="10"/>
        <color theme="1"/>
        <rFont val="Cambria"/>
        <family val="1"/>
      </rPr>
      <t xml:space="preserve"> </t>
    </r>
    <r>
      <rPr>
        <sz val="10"/>
        <color theme="1"/>
        <rFont val="Cambria"/>
        <family val="1"/>
      </rPr>
      <t xml:space="preserve">- Acquisto di terreni per ricostituzione habitat </t>
    </r>
  </si>
  <si>
    <r>
      <rPr>
        <b/>
        <sz val="12"/>
        <color theme="1"/>
        <rFont val="Cambria"/>
        <family val="1"/>
      </rPr>
      <t>C4</t>
    </r>
    <r>
      <rPr>
        <b/>
        <sz val="10"/>
        <color theme="1"/>
        <rFont val="Cambria"/>
        <family val="1"/>
      </rPr>
      <t xml:space="preserve"> </t>
    </r>
    <r>
      <rPr>
        <sz val="10"/>
        <color theme="1"/>
        <rFont val="Cambria"/>
        <family val="1"/>
      </rPr>
      <t xml:space="preserve">- Interventi per la costituzione di quattro nuovi nuclei riproduttivi nella ZSC IT1170003 </t>
    </r>
  </si>
  <si>
    <r>
      <rPr>
        <b/>
        <sz val="12"/>
        <color theme="1"/>
        <rFont val="Cambria"/>
        <family val="1"/>
      </rPr>
      <t>C3</t>
    </r>
    <r>
      <rPr>
        <b/>
        <sz val="10"/>
        <color theme="1"/>
        <rFont val="Cambria"/>
        <family val="1"/>
      </rPr>
      <t xml:space="preserve"> </t>
    </r>
    <r>
      <rPr>
        <sz val="10"/>
        <color theme="1"/>
        <rFont val="Cambria"/>
        <family val="1"/>
      </rPr>
      <t xml:space="preserve">- Interventi per il rafforzamento della metapopolazione esistente e la costituzione di tre nuovi nuclei riproduttivi nella ZSC IT2020007 </t>
    </r>
  </si>
  <si>
    <r>
      <rPr>
        <b/>
        <sz val="12"/>
        <color theme="1"/>
        <rFont val="Cambria"/>
        <family val="1"/>
      </rPr>
      <t>C2</t>
    </r>
    <r>
      <rPr>
        <b/>
        <sz val="10"/>
        <color theme="1"/>
        <rFont val="Cambria"/>
        <family val="1"/>
      </rPr>
      <t xml:space="preserve"> </t>
    </r>
    <r>
      <rPr>
        <sz val="10"/>
        <color theme="1"/>
        <rFont val="Cambria"/>
        <family val="1"/>
      </rPr>
      <t>- Interventi per la costituzione di un secondo nucleo riproduttivo nella ZSC IT1150001</t>
    </r>
  </si>
  <si>
    <r>
      <rPr>
        <b/>
        <sz val="12"/>
        <color theme="1"/>
        <rFont val="Cambria"/>
        <family val="1"/>
      </rPr>
      <t xml:space="preserve">C1 </t>
    </r>
    <r>
      <rPr>
        <sz val="10"/>
        <color theme="1"/>
        <rFont val="Cambria"/>
        <family val="1"/>
      </rPr>
      <t xml:space="preserve">- Incremento della funzionalità della rete ecologica ZSC IT2010011 </t>
    </r>
  </si>
  <si>
    <r>
      <rPr>
        <b/>
        <sz val="12"/>
        <color theme="1"/>
        <rFont val="Cambria"/>
        <family val="1"/>
      </rPr>
      <t>F1</t>
    </r>
    <r>
      <rPr>
        <b/>
        <sz val="10"/>
        <color theme="1"/>
        <rFont val="Cambria"/>
        <family val="1"/>
      </rPr>
      <t xml:space="preserve"> </t>
    </r>
    <r>
      <rPr>
        <sz val="10"/>
        <color theme="1"/>
        <rFont val="Cambria"/>
        <family val="1"/>
      </rPr>
      <t>- Gestione del progetto e compilazione della tabella degli indicatori</t>
    </r>
  </si>
  <si>
    <r>
      <rPr>
        <b/>
        <sz val="12"/>
        <color theme="1"/>
        <rFont val="Cambria"/>
        <family val="1"/>
      </rPr>
      <t>C6</t>
    </r>
    <r>
      <rPr>
        <b/>
        <sz val="10"/>
        <color theme="1"/>
        <rFont val="Cambria"/>
        <family val="1"/>
      </rPr>
      <t xml:space="preserve"> </t>
    </r>
    <r>
      <rPr>
        <sz val="10"/>
        <color theme="1"/>
        <rFont val="Cambria"/>
        <family val="1"/>
      </rPr>
      <t>- Potenziamento rete ecologica lungo la Dora Baltea, fra il fiume Po e l'Anfiteatro Morenico d'Ivrea</t>
    </r>
  </si>
  <si>
    <r>
      <rPr>
        <b/>
        <sz val="12"/>
        <color theme="1"/>
        <rFont val="Cambria"/>
        <family val="1"/>
      </rPr>
      <t>C5</t>
    </r>
    <r>
      <rPr>
        <b/>
        <sz val="10"/>
        <color theme="1"/>
        <rFont val="Cambria"/>
        <family val="1"/>
      </rPr>
      <t xml:space="preserve"> </t>
    </r>
    <r>
      <rPr>
        <sz val="10"/>
        <color theme="1"/>
        <rFont val="Cambria"/>
        <family val="1"/>
      </rPr>
      <t>- Interventi nelle ZSC IT1110021, IT1110047, IT1110035 e costituzione di una metapopolazione presso la ZSC IT1110063</t>
    </r>
  </si>
  <si>
    <r>
      <rPr>
        <b/>
        <sz val="12"/>
        <color theme="1"/>
        <rFont val="Cambria"/>
        <family val="1"/>
      </rPr>
      <t>D3</t>
    </r>
    <r>
      <rPr>
        <b/>
        <sz val="10"/>
        <color theme="1"/>
        <rFont val="Cambria"/>
        <family val="1"/>
      </rPr>
      <t xml:space="preserve"> </t>
    </r>
    <r>
      <rPr>
        <sz val="10"/>
        <color theme="1"/>
        <rFont val="Cambria"/>
        <family val="1"/>
      </rPr>
      <t>- Monitoraggio e valutazione dell'efficacia C3 e C7</t>
    </r>
  </si>
  <si>
    <r>
      <rPr>
        <b/>
        <sz val="12"/>
        <color theme="1"/>
        <rFont val="Cambria"/>
        <family val="1"/>
      </rPr>
      <t>D4</t>
    </r>
    <r>
      <rPr>
        <b/>
        <sz val="10"/>
        <color theme="1"/>
        <rFont val="Cambria"/>
        <family val="1"/>
      </rPr>
      <t xml:space="preserve"> </t>
    </r>
    <r>
      <rPr>
        <sz val="10"/>
        <color theme="1"/>
        <rFont val="Cambria"/>
        <family val="1"/>
      </rPr>
      <t>- Monitoraggio e valutazione dell'efficacia C4 e C7</t>
    </r>
  </si>
  <si>
    <r>
      <rPr>
        <b/>
        <sz val="12"/>
        <color theme="1"/>
        <rFont val="Cambria"/>
        <family val="1"/>
      </rPr>
      <t>D2</t>
    </r>
    <r>
      <rPr>
        <b/>
        <sz val="10"/>
        <color theme="1"/>
        <rFont val="Cambria"/>
        <family val="1"/>
      </rPr>
      <t xml:space="preserve"> </t>
    </r>
    <r>
      <rPr>
        <sz val="10"/>
        <color theme="1"/>
        <rFont val="Cambria"/>
        <family val="1"/>
      </rPr>
      <t>- Monitoraggio e valutazione dell'efficacia C2 e C7</t>
    </r>
  </si>
  <si>
    <r>
      <rPr>
        <b/>
        <sz val="12"/>
        <color theme="1"/>
        <rFont val="Cambria"/>
        <family val="1"/>
      </rPr>
      <t>D5</t>
    </r>
    <r>
      <rPr>
        <b/>
        <sz val="10"/>
        <color theme="1"/>
        <rFont val="Cambria"/>
        <family val="1"/>
      </rPr>
      <t xml:space="preserve"> </t>
    </r>
    <r>
      <rPr>
        <sz val="10"/>
        <color theme="1"/>
        <rFont val="Cambria"/>
        <family val="1"/>
      </rPr>
      <t>- Monitoraggio e valutazione dell'efficacia C5 e C7</t>
    </r>
  </si>
  <si>
    <r>
      <rPr>
        <b/>
        <sz val="12"/>
        <color theme="1"/>
        <rFont val="Cambria"/>
        <family val="1"/>
      </rPr>
      <t>D6</t>
    </r>
    <r>
      <rPr>
        <b/>
        <sz val="10"/>
        <color theme="1"/>
        <rFont val="Cambria"/>
        <family val="1"/>
      </rPr>
      <t xml:space="preserve"> </t>
    </r>
    <r>
      <rPr>
        <sz val="10"/>
        <color theme="1"/>
        <rFont val="Cambria"/>
        <family val="1"/>
      </rPr>
      <t>- Monitoraggio e valutazione dell'efficacia delle azioni C6 e C7</t>
    </r>
  </si>
  <si>
    <t>Beneficiari coinvolti</t>
  </si>
  <si>
    <t>Conclusione dell'iter autorizzativo - 31.12.2022</t>
  </si>
  <si>
    <t>Ottenimento delle autorizzazioni necessarie per l’implementazione del primo lotto di interventi concreti delle azioni C1, C2, C3, C4, C5, C6 - 31.10.2021</t>
  </si>
  <si>
    <t>Approvazione del progetto esecutivo degli interventi dell'azione C2 - 30.11.2021</t>
  </si>
  <si>
    <t>Aggiudicazione degli interventi dell'azione C2 - 31.12.2021</t>
  </si>
  <si>
    <t>Ottenimento delle autorizzazioni necessarie per l’implementazione del secondo lotto di interventi concreti delle azioni C1, C3, C4, C5, C6 - 31.10.2022</t>
  </si>
  <si>
    <t>Approvazione del progetto esecutivo degli interventi dell'azione C1 - 30.11.2022</t>
  </si>
  <si>
    <t>Approvazione del progetto esecutivo degli interventi dell'azione C3 - 30.11.2022</t>
  </si>
  <si>
    <t>Aggiudicazione degli interventi dell'azione C3 - 31.12.2022</t>
  </si>
  <si>
    <t>Aggiudicazione degli interventi dell'azione C1 - 31.12.2022</t>
  </si>
  <si>
    <t>Approvazione del progetto esecutivo degli interventi dell'azione C4 - 30.09.2023</t>
  </si>
  <si>
    <t>Approvazione del progetto esecutivo degli interventi dell'azione C5 - 30.09.2023</t>
  </si>
  <si>
    <t>Approvazione del progetto esecutivo degli interventi dell'azione C6 - 30.09.2023</t>
  </si>
  <si>
    <t>Ottenimento delle autorizzazioni necessarie per l’implementazione del terzo lotto di interventi concreti delle azioni C4, C5, C6 - 31.10.2023</t>
  </si>
  <si>
    <t>Aggiudicazione degli interventi dell'azione C4 - 31.10.2023</t>
  </si>
  <si>
    <t>Aggiudicazione degli interventi dell'azione C5 - 31.10.2023</t>
  </si>
  <si>
    <t>Aggiudicazione degli interventi dell'azione C6 - 31.10.2023</t>
  </si>
  <si>
    <t>Approvazione dell'aggiornamento dei Form Natura 2000 da parte delle due Regioni Piemonte e Lombardia - 31.12.2025</t>
  </si>
  <si>
    <t>Approvazione dell'aggiornamento dei Form Natura 2000 da parte del Ministero - MATTM - 31.12.2026</t>
  </si>
  <si>
    <t>Copia digitale della relazione di monitoraggio ex-ante - 31.12.2022</t>
  </si>
  <si>
    <t>Sottoscrizione degli accordi per la costituzione della Task force - 31.12.2021</t>
  </si>
  <si>
    <t>Realizzazione e distribuzione di gadget per volontari - 31.12.2021</t>
  </si>
  <si>
    <t>Adesioni al progetto da parte delle Associazioni e accordi con i Beneficiari per la costituzione della Task force - 31.12.2021</t>
  </si>
  <si>
    <t>N. 50 giovani volontari che aderiscono al Corpo Europeo di Solidarietà - 31.12.2023</t>
  </si>
  <si>
    <t>N. 80 volontari formati - 31.12.2023</t>
  </si>
  <si>
    <t>Realizzazione della 'Giornata del Pelobate - volontari per il LIFE' - 31.12.2026</t>
  </si>
  <si>
    <t>Materiali didattici per l'attività di formazione - 31.12.2025</t>
  </si>
  <si>
    <t>N. 4 erpetologi junior formati - 31.12.2023</t>
  </si>
  <si>
    <t>Pubblicazione della Linea Guida da parte degli Enti gestori dei Parchi, beneficiari di progetto - 31.03.2026</t>
  </si>
  <si>
    <t>Pubblicazione cartacea e online nella collana quaderni per la Conservazione della Natura di ISPRA - 31.03.2026</t>
  </si>
  <si>
    <r>
      <t xml:space="preserve">Linee guida per la conservazione del </t>
    </r>
    <r>
      <rPr>
        <i/>
        <sz val="11"/>
        <color theme="1"/>
        <rFont val="Cambria"/>
        <family val="1"/>
      </rPr>
      <t>P.f. insubricus</t>
    </r>
    <r>
      <rPr>
        <sz val="11"/>
        <color theme="1"/>
        <rFont val="Cambria"/>
        <family val="1"/>
      </rPr>
      <t xml:space="preserve"> e della batracofauna - 31.03.2026</t>
    </r>
  </si>
  <si>
    <t>Stipula del contratto di compra-vendita dal Notaio - 31.12.2021</t>
  </si>
  <si>
    <t>Certificati di regolare esecuzione degli interventi - 30.06.2023</t>
  </si>
  <si>
    <r>
      <t xml:space="preserve">Fine degli interventi di ripristino con n. 11 aree ripristinate ed incremento della funzionalità della rete ecologica a favore di </t>
    </r>
    <r>
      <rPr>
        <i/>
        <sz val="11"/>
        <color theme="1"/>
        <rFont val="Cambria"/>
        <family val="1"/>
      </rPr>
      <t xml:space="preserve">P. fuscus insubricus </t>
    </r>
    <r>
      <rPr>
        <sz val="11"/>
        <color theme="1"/>
        <rFont val="Cambria"/>
        <family val="1"/>
      </rPr>
      <t>- 30.06.2023</t>
    </r>
  </si>
  <si>
    <t>Fine degli interventi con il ripristino di n. 1 zone umide - 30.06.2022</t>
  </si>
  <si>
    <t>Certificati di regolare esecuzione degli interventi - 30.06.2022</t>
  </si>
  <si>
    <t>Fine degli interventi di ripristino di n. 1 zona umida e di creazione di 3 nuove zone umide - 30.06.2023</t>
  </si>
  <si>
    <t>Fine degli interventi di ripristino di n. 4 zone umide e di creazione di una nuova zona umida - 30.06.2024</t>
  </si>
  <si>
    <t>Certificati di regolare esecuzione degli interventi - 30.06.2024</t>
  </si>
  <si>
    <t>Fine degli interventi per il rafforzamento e la costituzione di 4 metapopolazioni: ZSC IT1110021, IT1110047, IT1110035, IT1110063 - 30.06.2024</t>
  </si>
  <si>
    <t>Fine degli interventi con il ripristino di n. 19 zone umide e la creazione di 5 nuove zone umide - 30.06.2024</t>
  </si>
  <si>
    <r>
      <t>C.7.2 - Contenimento di astacofauna alloctona (</t>
    </r>
    <r>
      <rPr>
        <i/>
        <sz val="11"/>
        <color theme="1"/>
        <rFont val="Cambria"/>
        <family val="1"/>
      </rPr>
      <t>P. clarkii</t>
    </r>
    <r>
      <rPr>
        <sz val="11"/>
        <color theme="1"/>
        <rFont val="Cambria"/>
        <family val="1"/>
      </rPr>
      <t>)</t>
    </r>
  </si>
  <si>
    <r>
      <t xml:space="preserve">C7 - Ripopolamento e re-introduzione di </t>
    </r>
    <r>
      <rPr>
        <i/>
        <sz val="11"/>
        <color theme="1"/>
        <rFont val="Cambria"/>
        <family val="1"/>
      </rPr>
      <t>P. fuscus insubricus</t>
    </r>
    <r>
      <rPr>
        <sz val="11"/>
        <color theme="1"/>
        <rFont val="Cambria"/>
        <family val="1"/>
      </rPr>
      <t xml:space="preserve"> e contenimento di astacofauna alloctona </t>
    </r>
  </si>
  <si>
    <r>
      <t xml:space="preserve">Fine degli interventi con il ripopolamento in 46 stazioni e di reintroduzione in n. 11 punti d’immissione. </t>
    </r>
    <r>
      <rPr>
        <i/>
        <sz val="11"/>
        <color theme="1"/>
        <rFont val="Cambria"/>
        <family val="1"/>
      </rPr>
      <t>Procambarus clarkii</t>
    </r>
    <r>
      <rPr>
        <sz val="11"/>
        <color theme="1"/>
        <rFont val="Cambria"/>
        <family val="1"/>
      </rPr>
      <t xml:space="preserve"> rimosso in 4 zone umide - 01.12.2026</t>
    </r>
  </si>
  <si>
    <t>Report annuale delle attività di ripopolamento e reintroduzione e contenimento 2021 - 31.12.2021</t>
  </si>
  <si>
    <t>Report annuale delle attività di ripopolamento e reintroduzione e contenimento 2022 - 31.12.2022</t>
  </si>
  <si>
    <t>Report annuale delle attività di ripopolamento e reintroduzione e contenimento 2023 - 31.12.2023</t>
  </si>
  <si>
    <t>Report annuale delle attività di ripopolamento e reintroduzione e contenimento 2024 - 31.12.2024</t>
  </si>
  <si>
    <t>Report annuale delle attività di ripopolamento e reintroduzione e contenimento 2025 - 31.12.2025</t>
  </si>
  <si>
    <t>Report annuale delle attività di ripopolamento e reintroduzione e contenimento 2026 - 31.12.2026</t>
  </si>
  <si>
    <t>Inizio attività di monitoraggio terzo anno - 15.02.2023</t>
  </si>
  <si>
    <t>Conclusione attività di monitoraggio terzo anno - 30.08.2023</t>
  </si>
  <si>
    <t>Inizio attività di monitoraggio quinto anno - 15.02.2025</t>
  </si>
  <si>
    <t>Conclusione attività di monitoraggio del quinto anno - 30.08.2025</t>
  </si>
  <si>
    <t>Report monitoraggio terzo anno - 31.12.2023</t>
  </si>
  <si>
    <t>Report monitoraggio quinto anno - 31.12.2025</t>
  </si>
  <si>
    <t>Conclusione attività di monitoraggio quinto anno - 30.08.2025</t>
  </si>
  <si>
    <t xml:space="preserve">Pineta </t>
  </si>
  <si>
    <t>Inizio attività di monitoraggio quarto anno - 15.02.2024</t>
  </si>
  <si>
    <t>Conclusione attività di monitoraggio del quarto anno - 30.08.2024</t>
  </si>
  <si>
    <t>Inizio attività di monitoraggio sesto anno - 15.02.2026</t>
  </si>
  <si>
    <t>Conclusione attività di monitoraggio sesto anno - 30.08.2026</t>
  </si>
  <si>
    <t>Report monitoraggio quarto anno - 31.12.2024</t>
  </si>
  <si>
    <t>Report monitoraggio sesto anno - 31.12.2026</t>
  </si>
  <si>
    <t>Conclusione attività di monitoraggio del sesto anno</t>
  </si>
  <si>
    <t>Inizio monitoraggio 3° anno (IT1110035 e IT1110047) - 15.02.2023</t>
  </si>
  <si>
    <t>Fine monitoraggio 3° anno (IT110035 e IT1110047) - 30.08.2023</t>
  </si>
  <si>
    <t>Inizio monitoraggio 4° anno (IT1110021 e IT1110063) - 15.02.2024</t>
  </si>
  <si>
    <t>Fine monitoraggio 4° anno (IT1110021 e IT1110063) - 30.08.2024</t>
  </si>
  <si>
    <t>Inizio monitoraggio 5° anno (IT1110035 e IT1110047) - 15.02.2025</t>
  </si>
  <si>
    <t>Fine monitoraggio 5° anno (IT1110035 e IT1110047) - 30.08.2025</t>
  </si>
  <si>
    <t>Inizio monitoraggio 6° anno (IT1110021 e IT1110063) - 15.02.2026</t>
  </si>
  <si>
    <t>Fine monitoraggio 6° anno (IT1110021 e IT1110063) - 30.08.2026</t>
  </si>
  <si>
    <t>Report monitoraggio terzo anno (IT1110035 e IT1110047) - 31.12.2023</t>
  </si>
  <si>
    <t>Report monitoraggio quarto anno (IT110021 e IT1110063) - 31.12.2024</t>
  </si>
  <si>
    <t>Report monitoraggio quinto anno (IT1110035 e IT1110047) - 31.12.2025</t>
  </si>
  <si>
    <t>Report monitoraggio sesto anno (IT1110021 e IT1110063) - 31.12.2026</t>
  </si>
  <si>
    <t>Inizio monitoraggio 3° anno (IT1110025) - 15.02.2023</t>
  </si>
  <si>
    <t>Fine monitoraggio 3° anno (IT1110025) - 30.08.2023</t>
  </si>
  <si>
    <t>Inizio monitoraggio 4° anno (IT1120013, IT1110050, IT1110019, IT1130004) - 15.02.2024</t>
  </si>
  <si>
    <t>Fine monitoraggio 4° anno (IT1120013, IT1110050, IT1110019, IT1130004) - 30.08.2024</t>
  </si>
  <si>
    <t>Inizio monitoraggio 5° anno (IT1110025) - 15.02.2025</t>
  </si>
  <si>
    <t>Fine monitoraggio 5° anno (IT1110025) - 30.08.2025</t>
  </si>
  <si>
    <t>Inizio monitoraggio 6° anno (IT1120013, IT1110050, IT1110019, IT1130004) - 15.02.2026</t>
  </si>
  <si>
    <t>Fine monitoraggio 6° anno (IT1120013, IT1110050, IT1110019, IT1130004) - 30.08.2026</t>
  </si>
  <si>
    <t>Report monitoraggio terzo anno (IT1110025) - 31.12.2023</t>
  </si>
  <si>
    <t>Report monitoraggio quarto anno (IT1120013, IT1110050, IT1110019, IT1130004) - 31.12.2024</t>
  </si>
  <si>
    <t>Report monitoraggio quinto anno (IT1110025) - 31.12.2025</t>
  </si>
  <si>
    <t>Report monitoraggio sesto anno (IT1120013, IT1110050, IT1110019, IT1130004) - 31.12.2026</t>
  </si>
  <si>
    <t>Rapporto ex-ante sull'impatto socio-economico del progetto - 31.12.2021</t>
  </si>
  <si>
    <t>Report sull'impatto del progetto sui servizi ecosistemici - 30.06.2026</t>
  </si>
  <si>
    <t>Rapporto finale sull'impatto socio-economico del progetto - 31.10.2026</t>
  </si>
  <si>
    <t>Apertura pagine social - 30.11.2020</t>
  </si>
  <si>
    <t>Pubblicazione sito web - 31.03.2021</t>
  </si>
  <si>
    <t>Realizzazione di 8 roll-up - 31.03.2021</t>
  </si>
  <si>
    <t>1° conferenza stampa realizzata - 31.03.2021</t>
  </si>
  <si>
    <t>Produzione gadget - 31.12.2021</t>
  </si>
  <si>
    <t>Primi 6 eventi locali realizzati  - 01.12.2023</t>
  </si>
  <si>
    <t>Installazione di 14 notice board - 31.12.2024</t>
  </si>
  <si>
    <t>2° conferenza stampa realizzata - 01.12.2026</t>
  </si>
  <si>
    <t>Workshop finale - 31.12.2026</t>
  </si>
  <si>
    <t>3 video clip - 31.12.2024</t>
  </si>
  <si>
    <t>2 video clip e 1 documentario - 31.12.2026</t>
  </si>
  <si>
    <t>N. 5000 opuscoli informativi italiano e n. 500 in inglese -31.12.2021</t>
  </si>
  <si>
    <t>N. 5000 brochure didattico/divulgative - 31.12.2023</t>
  </si>
  <si>
    <t>Layman's Report - 31.12.2026</t>
  </si>
  <si>
    <t>Materiali didattici digitali - 31.12.2023</t>
  </si>
  <si>
    <t>Programma degli eventi locali - 31.12.2021</t>
  </si>
  <si>
    <t>Rassegna stampa (almeno 30 articoli) - 31.12.2026</t>
  </si>
  <si>
    <t>Report di networking - 31.12.2026</t>
  </si>
  <si>
    <t>Pagine del sito web che ospitano gli scambi di networking - 31.12.2026</t>
  </si>
  <si>
    <t>Realizzazione della Summer School - 31.12.2024</t>
  </si>
  <si>
    <t>Realizzazione del primo Stage formativo - 31.12.2024</t>
  </si>
  <si>
    <t>Realizzazione del secondo Stage formativo - 31.12.2025</t>
  </si>
  <si>
    <t>Linee guida per la conservazione di Anfibi - per agricoltori - 31.12.2022</t>
  </si>
  <si>
    <t>Analisi Finale di Replicabilità/Trasferibilità - 31.12.2026</t>
  </si>
  <si>
    <t>Midterm Report - 30.06.2023</t>
  </si>
  <si>
    <t>Final Report - 31.03.2027</t>
  </si>
  <si>
    <t>Tabella indicatori aggiornata - 31.03.2027</t>
  </si>
  <si>
    <t>After-LIFE Conservation Plan - 31.12.2026</t>
  </si>
  <si>
    <t>Audit Report - 31.03.2027</t>
  </si>
  <si>
    <t>Spese di progetto da Application Form</t>
  </si>
  <si>
    <t>Spese di progetto rendicontate</t>
  </si>
  <si>
    <t>Viaggi</t>
  </si>
  <si>
    <t>Assistenza esterna</t>
  </si>
  <si>
    <t>TOTALE (azione)</t>
  </si>
  <si>
    <t>Overheads:</t>
  </si>
  <si>
    <t>Totale costi:</t>
  </si>
  <si>
    <r>
      <t xml:space="preserve">€ 183.769  </t>
    </r>
    <r>
      <rPr>
        <b/>
        <i/>
        <sz val="11"/>
        <color theme="1"/>
        <rFont val="Cambria"/>
        <family val="1"/>
      </rPr>
      <t xml:space="preserve">                 </t>
    </r>
    <r>
      <rPr>
        <i/>
        <sz val="11"/>
        <color theme="1"/>
        <rFont val="Cambria"/>
        <family val="1"/>
      </rPr>
      <t>Personale</t>
    </r>
    <r>
      <rPr>
        <sz val="11"/>
        <color theme="1"/>
        <rFont val="Cambria"/>
        <family val="1"/>
      </rPr>
      <t xml:space="preserve">: Ticino - 7.670€; IDECO - 2.280€; Astigiano - 932€; Pineta - 2.062€; ELEADE - 4.500€; PoTorino - 2.542€; TicinoLM - 2.116€; CMTorino - 1.667€     </t>
    </r>
    <r>
      <rPr>
        <i/>
        <sz val="11"/>
        <color theme="1"/>
        <rFont val="Cambria"/>
        <family val="1"/>
      </rPr>
      <t>Assistenza esterna</t>
    </r>
    <r>
      <rPr>
        <sz val="11"/>
        <color theme="1"/>
        <rFont val="Cambria"/>
        <family val="1"/>
      </rPr>
      <t>: Ticino - 160.000€</t>
    </r>
  </si>
  <si>
    <t xml:space="preserve">C4 - Interventi per la costruzione di quattro nuovi nuclei riproduttivi di P. fuscus insubricus nella ZSC IT1170003 del Parco Paleontologico Astigiano </t>
  </si>
  <si>
    <t>D1 - Monitoraggio ex-post e valutazione dell'efficacia delle azioni C1 e C7</t>
  </si>
  <si>
    <t>QUADRO DI FINANZIAMENTO</t>
  </si>
  <si>
    <t>Totale</t>
  </si>
  <si>
    <t xml:space="preserve">cof. UE </t>
  </si>
  <si>
    <t>cofinanziamento personale strutturato</t>
  </si>
  <si>
    <t>cofinanziamento overheades</t>
  </si>
  <si>
    <t>risorse finanziare Ente</t>
  </si>
  <si>
    <t>totale cofinanziamento Ente</t>
  </si>
  <si>
    <t>contributo Beneficiari</t>
  </si>
  <si>
    <t>contributo Co-finaziatori</t>
  </si>
  <si>
    <t>Cariplo</t>
  </si>
  <si>
    <t>Snam</t>
  </si>
  <si>
    <t>cofinanziamento personale</t>
  </si>
  <si>
    <t>Importo Interventi Azioni C</t>
  </si>
  <si>
    <t>Supporto Eleade progettazione</t>
  </si>
  <si>
    <t>Supporto Eleade DL</t>
  </si>
  <si>
    <t>Beneficiario</t>
  </si>
  <si>
    <t>Progettazione e % su importo lavori</t>
  </si>
  <si>
    <t>15000 (12%)</t>
  </si>
  <si>
    <t>20000 (7%)</t>
  </si>
  <si>
    <t>12000 (3%)</t>
  </si>
  <si>
    <t>25000 (10%)</t>
  </si>
  <si>
    <t>35000 (5%)</t>
  </si>
  <si>
    <t>7000 (12%)</t>
  </si>
  <si>
    <t>7500 (6%)</t>
  </si>
  <si>
    <t>13000 (4%)</t>
  </si>
  <si>
    <t>10000 (4%)</t>
  </si>
  <si>
    <t>20000 (3%)</t>
  </si>
  <si>
    <t>3500 (6%)</t>
  </si>
  <si>
    <t>DL  e % su importo lavori</t>
  </si>
  <si>
    <t>Base d'asta per gara  e % su importo lavori</t>
  </si>
  <si>
    <t>22500 (18%)</t>
  </si>
  <si>
    <t>33000 (11%)</t>
  </si>
  <si>
    <t>24000 (6%)</t>
  </si>
  <si>
    <t>35000 (14%)</t>
  </si>
  <si>
    <t>55000 (8%)</t>
  </si>
  <si>
    <t>10500 (18%)</t>
  </si>
  <si>
    <t>Livelli si supporto</t>
  </si>
  <si>
    <t xml:space="preserve">A- preparazione di schede tecniche contenenti breve descrizione degli interventi da progettare e indicazioni tecniche a supporto della progettazione </t>
  </si>
  <si>
    <t>B- supporto al RUP in fase di progettazione con il ruolo di supervisione e accettazione della progettazione da un punto di vista tecnico</t>
  </si>
  <si>
    <t>A- B</t>
  </si>
  <si>
    <t>Sub-azione</t>
  </si>
  <si>
    <t>Conclusa</t>
  </si>
  <si>
    <t xml:space="preserve">Legenda </t>
  </si>
  <si>
    <t>Parziale</t>
  </si>
  <si>
    <t>In ritardo</t>
  </si>
  <si>
    <t>Dettagli</t>
  </si>
  <si>
    <t>Deliverable suddivisa in:
Atti di approvazione; Atti PA; Atti formalizzazione WG</t>
  </si>
  <si>
    <t>Deliverable: Verbale del I Incontro del Comitato direttivo in data 17/12/2020</t>
  </si>
  <si>
    <t>I Incontro del Comitato direttivo: 17/12/2020</t>
  </si>
  <si>
    <t>Deliverble: Foto 100 tshirt, 100 portachiavi, 100 targhe</t>
  </si>
  <si>
    <t>Caricato: Astigiano, CMTorino, PARCOPO
Deliverable: Non più fogli presenze ma Lettere inviate ai privati da parte dell'ente di riferimento</t>
  </si>
  <si>
    <t>Caricato: Ticino, PARCOPO</t>
  </si>
  <si>
    <t>NB: C1 non C2</t>
  </si>
  <si>
    <t>Astigiano: LIPU, WWF</t>
  </si>
  <si>
    <t>Caricato: PARCOPO</t>
  </si>
  <si>
    <t>Deliverable: caricato pdf non completo</t>
  </si>
  <si>
    <t>Deliverable: caricato solo il pdf (non definitivo)</t>
  </si>
  <si>
    <t>Da tenere aggiornato</t>
  </si>
  <si>
    <t>NB: C2 non C1</t>
  </si>
  <si>
    <t>ha</t>
  </si>
  <si>
    <t>€/ha</t>
  </si>
  <si>
    <t>Azioni di progetto</t>
  </si>
  <si>
    <t xml:space="preserve">Cronoprogramma </t>
  </si>
  <si>
    <t>Budget progetto</t>
  </si>
  <si>
    <t>Deliverable e millestone</t>
  </si>
  <si>
    <t>Budget Parco Paleonotologico astigiano</t>
  </si>
  <si>
    <t xml:space="preserve">Budget Parco Ticino </t>
  </si>
  <si>
    <t>Budget Città Metropolitana di Torino - CMTO</t>
  </si>
  <si>
    <t>Budget Eleade</t>
  </si>
  <si>
    <t>Budget IDECO</t>
  </si>
  <si>
    <t>Budget Parco Pineta</t>
  </si>
  <si>
    <t>Budget Parco Po Piemontese</t>
  </si>
  <si>
    <t>Budget Parco Ticino LM</t>
  </si>
  <si>
    <t>All beneficiaries total</t>
  </si>
  <si>
    <t>Total costs of actions in € (including overheads)</t>
  </si>
  <si>
    <t>Member state code</t>
  </si>
  <si>
    <t>Beneficiary short name</t>
  </si>
  <si>
    <t>Beneficiary's own contribution in €</t>
  </si>
  <si>
    <t>Amount of EU contribution requested in €</t>
  </si>
  <si>
    <t>Coordinating beneficiary's contribution</t>
  </si>
  <si>
    <t>1st prefin.</t>
  </si>
  <si>
    <t>2nd paym.</t>
  </si>
  <si>
    <t>Balance</t>
  </si>
  <si>
    <t>Rendicon-tato al 31/01/2022</t>
  </si>
  <si>
    <t>Diff</t>
  </si>
  <si>
    <t>IT</t>
  </si>
  <si>
    <t>Associated beneficiaries contributions</t>
  </si>
  <si>
    <t>Tot pubblici</t>
  </si>
  <si>
    <t>Tot privati</t>
  </si>
  <si>
    <t>PoTorino/ParcoPo</t>
  </si>
  <si>
    <t>TOT</t>
  </si>
  <si>
    <t>Co-Financiers contributions</t>
  </si>
  <si>
    <t>Chek</t>
  </si>
  <si>
    <t>Da aggiornare</t>
  </si>
  <si>
    <t>Amount f co-financing in €</t>
  </si>
  <si>
    <t>Co-financier's name</t>
  </si>
  <si>
    <t>SNAM</t>
  </si>
  <si>
    <t>Rendicon-tato al 31/01/2023</t>
  </si>
  <si>
    <t>Spese di progetto da Application Form + AMENDMENT + letttera CINEA</t>
  </si>
  <si>
    <t>AMENDMENT</t>
  </si>
  <si>
    <t>TOT prog</t>
  </si>
  <si>
    <t>In R2a:</t>
  </si>
  <si>
    <t>Nota Fede: si sistemano poi con Pineta?</t>
  </si>
  <si>
    <t>OVH in %</t>
  </si>
  <si>
    <r>
      <t xml:space="preserve">Spese di progetto da Application Form + </t>
    </r>
    <r>
      <rPr>
        <sz val="14"/>
        <color rgb="FFFF0000"/>
        <rFont val="Cambria"/>
        <family val="1"/>
      </rPr>
      <t>AMENDMENT</t>
    </r>
    <r>
      <rPr>
        <sz val="14"/>
        <color theme="1"/>
        <rFont val="Cambria"/>
        <family val="1"/>
      </rPr>
      <t xml:space="preserve"> + </t>
    </r>
    <r>
      <rPr>
        <sz val="14"/>
        <color theme="4" tint="-0.249977111117893"/>
        <rFont val="Cambria"/>
        <family val="1"/>
      </rPr>
      <t>letttera CINEA</t>
    </r>
  </si>
  <si>
    <t>Aggiornate al</t>
  </si>
  <si>
    <t>totale cofin. Ente</t>
  </si>
  <si>
    <t>Totale cofin. Ente</t>
  </si>
  <si>
    <t>Suddivisione cofin?</t>
  </si>
  <si>
    <t>Verificare che 2° tranche UE non sia il 40%</t>
  </si>
  <si>
    <t>Spese di progetto rendicontate - DA AGGIORNARE</t>
  </si>
  <si>
    <t>A.4</t>
  </si>
  <si>
    <t>C.4</t>
  </si>
  <si>
    <t>D.4</t>
  </si>
  <si>
    <t>E.1</t>
  </si>
  <si>
    <t>Servizio per la progettazione ingegneristica preliminare, definitiva ed esecutiva degli interventi azione C4</t>
  </si>
  <si>
    <t>Direzione lavori degli interventi azione C4</t>
  </si>
  <si>
    <t>Incarico erpetolgo junior per attività di monitoraggio azione D4</t>
  </si>
  <si>
    <t>Incarico ditta/esperti per le attività di educazione ambientale nelle scuole (26 classi/anno X 3 anni)</t>
  </si>
  <si>
    <t>Organizzazione convegno con stakeholders ed evento educational con insegnanti: catering, materiali informativi di supporto, ecc.</t>
  </si>
  <si>
    <t>Realizzazione di 1 notice board (obbligatoria)+ un roll up</t>
  </si>
  <si>
    <t>Importi</t>
  </si>
  <si>
    <t>Altri costi</t>
  </si>
  <si>
    <t>A.7</t>
  </si>
  <si>
    <t>Rimborso spese per volontari task force (rimborsi spesa per attività su campo: costo 0,25€ al Km + costi eventuali materiali consumabili documetate con scontrini spesa)</t>
  </si>
  <si>
    <t>Organizzazione 2 eventi locali, educational tour (catering + trasporto)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</si>
</sst>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43" formatCode="_-* #,##0.00_-;\-* #,##0.00_-;_-* &quot;-&quot;??_-;_-@_-"/>
    <numFmt numFmtId="164" formatCode="_-&quot;€&quot;\ * #,##0.00_-;\-&quot;€&quot;\ * #,##0.00_-;_-&quot;€&quot;\ * &quot;-&quot;??_-;_-@_-"/>
    <numFmt numFmtId="165" formatCode="_-* #,##0.00\ [$€-410]_-;\-* #,##0.00\ [$€-410]_-;_-* &quot;-&quot;??\ [$€-410]_-;_-@_-"/>
    <numFmt numFmtId="166" formatCode="_-&quot;€&quot;\ * #,##0_-;\-&quot;€&quot;\ * #,##0_-;_-&quot;€&quot;\ * &quot;-&quot;??_-;_-@_-"/>
    <numFmt numFmtId="167" formatCode="[$€-2]\ #,##0;[Red]\-[$€-2]\ #,##0"/>
    <numFmt numFmtId="168" formatCode="_-* #,##0\ [$€-410]_-;\-* #,##0\ [$€-410]_-;_-* &quot;-&quot;??\ [$€-410]_-;_-@_-"/>
    <numFmt numFmtId="169" formatCode="_-* #,##0\ &quot;€&quot;_-;\-* #,##0\ &quot;€&quot;_-;_-* &quot;-&quot;??\ &quot;€&quot;_-;_-@_-"/>
    <numFmt numFmtId="170" formatCode="_-* #,##0.00\ _€_-;\-* #,##0.00\ _€_-;_-* &quot;-&quot;??\ _€_-;_-@_-"/>
  </numFmts>
  <fonts count="54" x14ac:knownFonts="1">
    <font>
      <sz val="11"/>
      <color theme="1"/>
      <name val="Calibri"/>
      <family val="2"/>
      <scheme val="minor"/>
    </font>
    <font>
      <sz val="11"/>
      <color theme="1"/>
      <name val="Calibri"/>
      <family val="2"/>
      <scheme val="minor"/>
    </font>
    <font>
      <sz val="12"/>
      <color theme="1"/>
      <name val="Calibri"/>
      <family val="2"/>
      <scheme val="minor"/>
    </font>
    <font>
      <sz val="11"/>
      <color theme="1"/>
      <name val="Cambria"/>
      <family val="1"/>
    </font>
    <font>
      <b/>
      <sz val="48"/>
      <color theme="1"/>
      <name val="Cambria"/>
      <family val="1"/>
    </font>
    <font>
      <b/>
      <sz val="48"/>
      <color theme="9" tint="0.39997558519241921"/>
      <name val="Cambria"/>
      <family val="1"/>
    </font>
    <font>
      <sz val="8"/>
      <name val="Calibri"/>
      <family val="2"/>
      <scheme val="minor"/>
    </font>
    <font>
      <b/>
      <sz val="11"/>
      <color theme="8" tint="0.39997558519241921"/>
      <name val="Cambria"/>
      <family val="1"/>
    </font>
    <font>
      <b/>
      <sz val="11"/>
      <color rgb="FFFFC000"/>
      <name val="Cambria"/>
      <family val="1"/>
    </font>
    <font>
      <b/>
      <sz val="11"/>
      <color theme="1"/>
      <name val="Cambria"/>
      <family val="1"/>
    </font>
    <font>
      <i/>
      <sz val="11"/>
      <color theme="1"/>
      <name val="Cambria"/>
      <family val="1"/>
    </font>
    <font>
      <sz val="10"/>
      <color theme="1"/>
      <name val="Cambria"/>
      <family val="1"/>
    </font>
    <font>
      <sz val="12"/>
      <color theme="1"/>
      <name val="Cambria"/>
      <family val="1"/>
    </font>
    <font>
      <b/>
      <sz val="16"/>
      <color theme="1"/>
      <name val="Cambria"/>
      <family val="1"/>
    </font>
    <font>
      <b/>
      <sz val="10"/>
      <name val="Cambria"/>
      <family val="1"/>
    </font>
    <font>
      <b/>
      <sz val="11"/>
      <name val="Cambria"/>
      <family val="1"/>
    </font>
    <font>
      <b/>
      <sz val="12"/>
      <name val="Cambria"/>
      <family val="1"/>
    </font>
    <font>
      <b/>
      <sz val="12"/>
      <color rgb="FF000000"/>
      <name val="Cambria"/>
      <family val="1"/>
    </font>
    <font>
      <b/>
      <sz val="12"/>
      <color theme="1"/>
      <name val="Cambria"/>
      <family val="1"/>
    </font>
    <font>
      <i/>
      <sz val="10"/>
      <color theme="1"/>
      <name val="Cambria"/>
      <family val="1"/>
    </font>
    <font>
      <b/>
      <sz val="10"/>
      <color theme="1"/>
      <name val="Cambria"/>
      <family val="1"/>
    </font>
    <font>
      <sz val="14"/>
      <color theme="1"/>
      <name val="Cambria"/>
      <family val="1"/>
    </font>
    <font>
      <b/>
      <sz val="14"/>
      <color theme="1"/>
      <name val="Cambria"/>
      <family val="1"/>
    </font>
    <font>
      <sz val="14"/>
      <name val="Cambria"/>
      <family val="1"/>
    </font>
    <font>
      <i/>
      <sz val="10"/>
      <name val="Cambria"/>
      <family val="1"/>
    </font>
    <font>
      <b/>
      <i/>
      <sz val="11"/>
      <color theme="1"/>
      <name val="Cambria"/>
      <family val="1"/>
    </font>
    <font>
      <sz val="11"/>
      <color rgb="FF006100"/>
      <name val="Calibri"/>
      <family val="2"/>
      <scheme val="minor"/>
    </font>
    <font>
      <sz val="11"/>
      <color rgb="FF3F3F76"/>
      <name val="Calibri"/>
      <family val="2"/>
      <scheme val="minor"/>
    </font>
    <font>
      <sz val="11"/>
      <name val="Cambria"/>
      <family val="1"/>
    </font>
    <font>
      <sz val="11"/>
      <color rgb="FFFF0000"/>
      <name val="Cambria"/>
      <family val="1"/>
    </font>
    <font>
      <b/>
      <sz val="11"/>
      <color rgb="FF3F3F3F"/>
      <name val="Calibri"/>
      <family val="2"/>
      <scheme val="minor"/>
    </font>
    <font>
      <b/>
      <sz val="11"/>
      <color theme="0"/>
      <name val="Calibri"/>
      <family val="2"/>
      <scheme val="minor"/>
    </font>
    <font>
      <i/>
      <sz val="10"/>
      <color rgb="FFFF0000"/>
      <name val="Cambria"/>
      <family val="1"/>
    </font>
    <font>
      <sz val="10"/>
      <color rgb="FFFF0000"/>
      <name val="Cambria"/>
      <family val="1"/>
    </font>
    <font>
      <u/>
      <sz val="11"/>
      <color theme="10"/>
      <name val="Calibri"/>
      <family val="2"/>
      <scheme val="minor"/>
    </font>
    <font>
      <u/>
      <sz val="11"/>
      <color theme="5" tint="-0.499984740745262"/>
      <name val="Bahnschrift SemiBold"/>
      <family val="2"/>
    </font>
    <font>
      <sz val="11"/>
      <color theme="5" tint="-0.499984740745262"/>
      <name val="Calibri"/>
      <family val="2"/>
      <scheme val="minor"/>
    </font>
    <font>
      <b/>
      <sz val="10"/>
      <color indexed="9"/>
      <name val="Arial"/>
      <family val="2"/>
    </font>
    <font>
      <b/>
      <sz val="10"/>
      <color indexed="8"/>
      <name val="Arial"/>
      <family val="2"/>
    </font>
    <font>
      <b/>
      <sz val="10"/>
      <color theme="0"/>
      <name val="Arial"/>
      <family val="2"/>
    </font>
    <font>
      <i/>
      <sz val="10"/>
      <name val="Arial"/>
      <family val="2"/>
    </font>
    <font>
      <sz val="10"/>
      <name val="Arial"/>
      <family val="2"/>
    </font>
    <font>
      <sz val="11"/>
      <color rgb="FFFF0000"/>
      <name val="Calibri"/>
      <family val="2"/>
      <scheme val="minor"/>
    </font>
    <font>
      <b/>
      <sz val="11"/>
      <color theme="1"/>
      <name val="Calibri"/>
      <family val="2"/>
      <scheme val="minor"/>
    </font>
    <font>
      <sz val="9"/>
      <color indexed="81"/>
      <name val="Tahoma"/>
      <family val="2"/>
    </font>
    <font>
      <b/>
      <sz val="9"/>
      <color indexed="81"/>
      <name val="Tahoma"/>
      <family val="2"/>
    </font>
    <font>
      <i/>
      <sz val="11"/>
      <color theme="1"/>
      <name val="Calibri"/>
      <family val="2"/>
      <scheme val="minor"/>
    </font>
    <font>
      <sz val="14"/>
      <color rgb="FFFF0000"/>
      <name val="Cambria"/>
      <family val="1"/>
    </font>
    <font>
      <sz val="10"/>
      <name val="Cambria"/>
      <family val="1"/>
    </font>
    <font>
      <sz val="14"/>
      <color theme="4" tint="-0.249977111117893"/>
      <name val="Cambria"/>
      <family val="1"/>
    </font>
    <font>
      <sz val="10"/>
      <color theme="4" tint="-0.249977111117893"/>
      <name val="Cambria"/>
      <family val="1"/>
    </font>
    <font>
      <b/>
      <sz val="10"/>
      <name val="Arial"/>
      <family val="2"/>
    </font>
    <font>
      <sz val="9"/>
      <color theme="1"/>
      <name val="Cambria"/>
      <family val="1"/>
    </font>
    <font>
      <sz val="8"/>
      <color theme="1"/>
      <name val="Cambria"/>
      <family val="1"/>
    </font>
  </fonts>
  <fills count="23">
    <fill>
      <patternFill patternType="none"/>
    </fill>
    <fill>
      <patternFill patternType="gray125"/>
    </fill>
    <fill>
      <patternFill patternType="solid">
        <fgColor rgb="FFDAF0F2"/>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rgb="FFBCE6F0"/>
        <bgColor indexed="64"/>
      </patternFill>
    </fill>
    <fill>
      <patternFill patternType="solid">
        <fgColor rgb="FFC6EFCE"/>
      </patternFill>
    </fill>
    <fill>
      <patternFill patternType="solid">
        <fgColor rgb="FFFFCC99"/>
      </patternFill>
    </fill>
    <fill>
      <patternFill patternType="solid">
        <fgColor rgb="FFFFFFCC"/>
      </patternFill>
    </fill>
    <fill>
      <patternFill patternType="solid">
        <fgColor rgb="FFF2F2F2"/>
      </patternFill>
    </fill>
    <fill>
      <patternFill patternType="solid">
        <fgColor rgb="FFA5A5A5"/>
      </patternFill>
    </fill>
    <fill>
      <patternFill patternType="solid">
        <fgColor theme="9" tint="0.39997558519241921"/>
        <bgColor indexed="64"/>
      </patternFill>
    </fill>
    <fill>
      <patternFill patternType="solid">
        <fgColor theme="5" tint="0.39997558519241921"/>
        <bgColor indexed="64"/>
      </patternFill>
    </fill>
    <fill>
      <patternFill patternType="solid">
        <fgColor rgb="FFC00000"/>
        <bgColor indexed="64"/>
      </patternFill>
    </fill>
    <fill>
      <patternFill patternType="solid">
        <fgColor theme="5" tint="0.79998168889431442"/>
        <bgColor indexed="64"/>
      </patternFill>
    </fill>
    <fill>
      <patternFill patternType="mediumGray">
        <fgColor indexed="8"/>
        <bgColor indexed="8"/>
      </patternFill>
    </fill>
    <fill>
      <patternFill patternType="mediumGray">
        <fgColor indexed="55"/>
        <bgColor indexed="55"/>
      </patternFill>
    </fill>
    <fill>
      <patternFill patternType="mediumGray">
        <fgColor indexed="13"/>
        <bgColor indexed="13"/>
      </patternFill>
    </fill>
    <fill>
      <patternFill patternType="solid">
        <fgColor theme="0" tint="-0.34998626667073579"/>
        <bgColor indexed="64"/>
      </patternFill>
    </fill>
    <fill>
      <patternFill patternType="solid">
        <fgColor rgb="FFFFFF00"/>
        <bgColor indexed="64"/>
      </patternFill>
    </fill>
    <fill>
      <patternFill patternType="solid">
        <fgColor theme="5" tint="0.59999389629810485"/>
        <bgColor indexed="64"/>
      </patternFill>
    </fill>
    <fill>
      <patternFill patternType="mediumGray">
        <fgColor indexed="55"/>
        <bgColor theme="5" tint="0.59999389629810485"/>
      </patternFill>
    </fill>
    <fill>
      <patternFill patternType="solid">
        <fgColor theme="9"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medium">
        <color theme="0"/>
      </top>
      <bottom style="thin">
        <color theme="0"/>
      </bottom>
      <diagonal/>
    </border>
    <border>
      <left/>
      <right style="thin">
        <color theme="0"/>
      </right>
      <top style="medium">
        <color theme="0"/>
      </top>
      <bottom style="thin">
        <color theme="0"/>
      </bottom>
      <diagonal/>
    </border>
    <border>
      <left/>
      <right style="thin">
        <color theme="0"/>
      </right>
      <top style="thin">
        <color theme="0"/>
      </top>
      <bottom style="thin">
        <color theme="0"/>
      </bottom>
      <diagonal/>
    </border>
    <border>
      <left style="thick">
        <color theme="0"/>
      </left>
      <right style="thick">
        <color theme="0"/>
      </right>
      <top style="thick">
        <color theme="0"/>
      </top>
      <bottom style="thick">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ck">
        <color theme="0"/>
      </left>
      <right/>
      <top style="thick">
        <color theme="0"/>
      </top>
      <bottom style="thick">
        <color theme="0"/>
      </bottom>
      <diagonal/>
    </border>
    <border>
      <left/>
      <right style="thin">
        <color theme="0"/>
      </right>
      <top style="thin">
        <color theme="0"/>
      </top>
      <bottom/>
      <diagonal/>
    </border>
    <border>
      <left/>
      <right style="thin">
        <color theme="0"/>
      </right>
      <top/>
      <bottom/>
      <diagonal/>
    </border>
    <border>
      <left/>
      <right style="thin">
        <color theme="0"/>
      </right>
      <top/>
      <bottom style="thin">
        <color theme="0"/>
      </bottom>
      <diagonal/>
    </border>
    <border>
      <left style="thick">
        <color theme="0"/>
      </left>
      <right style="thin">
        <color theme="0"/>
      </right>
      <top style="thick">
        <color theme="0"/>
      </top>
      <bottom style="thick">
        <color theme="0"/>
      </bottom>
      <diagonal/>
    </border>
    <border>
      <left style="medium">
        <color theme="0"/>
      </left>
      <right style="medium">
        <color theme="0"/>
      </right>
      <top/>
      <bottom style="medium">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medium">
        <color theme="0"/>
      </left>
      <right style="medium">
        <color theme="0"/>
      </right>
      <top style="medium">
        <color theme="0"/>
      </top>
      <bottom style="medium">
        <color theme="0"/>
      </bottom>
      <diagonal/>
    </border>
  </borders>
  <cellStyleXfs count="10">
    <xf numFmtId="0" fontId="0" fillId="0" borderId="0"/>
    <xf numFmtId="164" fontId="1" fillId="0" borderId="0" applyFont="0" applyFill="0" applyBorder="0" applyAlignment="0" applyProtection="0"/>
    <xf numFmtId="0" fontId="2" fillId="0" borderId="0"/>
    <xf numFmtId="0" fontId="26" fillId="6" borderId="0" applyNumberFormat="0" applyBorder="0" applyAlignment="0" applyProtection="0"/>
    <xf numFmtId="0" fontId="27" fillId="7" borderId="20" applyNumberFormat="0" applyAlignment="0" applyProtection="0"/>
    <xf numFmtId="0" fontId="1" fillId="8" borderId="21" applyNumberFormat="0" applyFont="0" applyAlignment="0" applyProtection="0"/>
    <xf numFmtId="0" fontId="30" fillId="9" borderId="22" applyNumberFormat="0" applyAlignment="0" applyProtection="0"/>
    <xf numFmtId="0" fontId="31" fillId="10" borderId="23" applyNumberFormat="0" applyAlignment="0" applyProtection="0"/>
    <xf numFmtId="0" fontId="34" fillId="0" borderId="0" applyNumberFormat="0" applyFill="0" applyBorder="0" applyAlignment="0" applyProtection="0"/>
    <xf numFmtId="43" fontId="1" fillId="0" borderId="0" applyFont="0" applyFill="0" applyBorder="0" applyAlignment="0" applyProtection="0"/>
  </cellStyleXfs>
  <cellXfs count="272">
    <xf numFmtId="0" fontId="0" fillId="0" borderId="0" xfId="0"/>
    <xf numFmtId="0" fontId="3" fillId="0" borderId="0" xfId="0" applyFont="1"/>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1" xfId="0" applyFont="1" applyBorder="1"/>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16"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9" fillId="0" borderId="7" xfId="0" applyFont="1" applyBorder="1" applyAlignment="1">
      <alignment horizontal="center" vertical="center" wrapText="1"/>
    </xf>
    <xf numFmtId="0" fontId="3" fillId="4" borderId="10" xfId="0" applyFont="1" applyFill="1" applyBorder="1" applyAlignment="1">
      <alignment horizontal="left" vertical="center" wrapText="1"/>
    </xf>
    <xf numFmtId="0" fontId="3" fillId="0" borderId="10" xfId="0" applyFont="1" applyBorder="1" applyAlignment="1">
      <alignment horizontal="left" vertical="center" wrapText="1"/>
    </xf>
    <xf numFmtId="0" fontId="3" fillId="3" borderId="10" xfId="0" applyFont="1" applyFill="1" applyBorder="1" applyAlignment="1">
      <alignment horizontal="left" vertical="center" wrapText="1"/>
    </xf>
    <xf numFmtId="17"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1" fillId="0" borderId="0" xfId="2" applyFont="1"/>
    <xf numFmtId="0" fontId="12" fillId="0" borderId="0" xfId="2" applyFont="1"/>
    <xf numFmtId="0" fontId="11" fillId="0" borderId="0" xfId="2" applyFont="1" applyAlignment="1">
      <alignment wrapText="1"/>
    </xf>
    <xf numFmtId="0" fontId="12" fillId="0" borderId="0" xfId="2" applyFont="1" applyAlignment="1">
      <alignment wrapText="1"/>
    </xf>
    <xf numFmtId="0" fontId="3" fillId="0" borderId="0" xfId="0" applyFont="1" applyAlignment="1">
      <alignment wrapText="1"/>
    </xf>
    <xf numFmtId="0" fontId="11" fillId="0" borderId="0" xfId="0" applyFont="1"/>
    <xf numFmtId="0" fontId="9" fillId="0" borderId="0" xfId="0" applyFont="1" applyAlignment="1">
      <alignment horizontal="center" vertical="center" wrapText="1"/>
    </xf>
    <xf numFmtId="0" fontId="12" fillId="0" borderId="0" xfId="0" applyFont="1"/>
    <xf numFmtId="0" fontId="18" fillId="0" borderId="0" xfId="0" applyFont="1"/>
    <xf numFmtId="0" fontId="17" fillId="0" borderId="0" xfId="2" applyFont="1" applyAlignment="1">
      <alignment horizontal="center" vertical="center"/>
    </xf>
    <xf numFmtId="0" fontId="18" fillId="0" borderId="0" xfId="2" applyFont="1" applyAlignment="1">
      <alignment horizontal="center" vertical="center"/>
    </xf>
    <xf numFmtId="0" fontId="18" fillId="0" borderId="0" xfId="0" applyFont="1" applyAlignment="1">
      <alignment horizontal="center" vertical="center"/>
    </xf>
    <xf numFmtId="0" fontId="9" fillId="0" borderId="0" xfId="0" applyFont="1"/>
    <xf numFmtId="166" fontId="3" fillId="0" borderId="1" xfId="1" applyNumberFormat="1" applyFont="1" applyBorder="1"/>
    <xf numFmtId="0" fontId="16" fillId="2" borderId="0" xfId="2" applyFont="1" applyFill="1" applyAlignment="1">
      <alignment horizontal="center" vertical="center" wrapText="1"/>
    </xf>
    <xf numFmtId="166" fontId="3" fillId="0" borderId="0" xfId="1" applyNumberFormat="1" applyFont="1" applyBorder="1" applyAlignment="1">
      <alignment horizontal="right"/>
    </xf>
    <xf numFmtId="166" fontId="3" fillId="0" borderId="0" xfId="1" applyNumberFormat="1" applyFont="1" applyBorder="1" applyAlignment="1">
      <alignment horizontal="right" wrapText="1"/>
    </xf>
    <xf numFmtId="166" fontId="3" fillId="0" borderId="0" xfId="1" applyNumberFormat="1" applyFont="1" applyBorder="1"/>
    <xf numFmtId="0" fontId="16" fillId="2" borderId="18" xfId="2" applyFont="1" applyFill="1" applyBorder="1" applyAlignment="1">
      <alignment horizontal="center" vertical="center"/>
    </xf>
    <xf numFmtId="0" fontId="16" fillId="2" borderId="5" xfId="2" applyFont="1" applyFill="1" applyBorder="1" applyAlignment="1">
      <alignment horizontal="center" vertical="center" wrapText="1"/>
    </xf>
    <xf numFmtId="0" fontId="11" fillId="0" borderId="19" xfId="0" applyFont="1" applyBorder="1" applyAlignment="1">
      <alignment horizontal="left" vertical="center" wrapText="1"/>
    </xf>
    <xf numFmtId="0" fontId="20" fillId="0" borderId="19" xfId="0" applyFont="1" applyBorder="1" applyAlignment="1">
      <alignment horizontal="left" vertical="center" wrapText="1"/>
    </xf>
    <xf numFmtId="0" fontId="20" fillId="0" borderId="19" xfId="2" applyFont="1" applyBorder="1" applyAlignment="1">
      <alignment horizontal="left" vertical="center" wrapText="1"/>
    </xf>
    <xf numFmtId="0" fontId="20" fillId="0" borderId="13" xfId="0" applyFont="1" applyBorder="1" applyAlignment="1">
      <alignment horizontal="left" vertical="center" wrapText="1"/>
    </xf>
    <xf numFmtId="0" fontId="16" fillId="2" borderId="16" xfId="2" applyFont="1" applyFill="1" applyBorder="1" applyAlignment="1">
      <alignment horizontal="center" vertical="center" wrapText="1"/>
    </xf>
    <xf numFmtId="166" fontId="3" fillId="5" borderId="0" xfId="1" applyNumberFormat="1" applyFont="1" applyFill="1" applyBorder="1" applyAlignment="1">
      <alignment horizontal="right"/>
    </xf>
    <xf numFmtId="0" fontId="16" fillId="5" borderId="16" xfId="2" applyFont="1" applyFill="1" applyBorder="1" applyAlignment="1">
      <alignment horizontal="center" vertical="center"/>
    </xf>
    <xf numFmtId="166" fontId="12" fillId="0" borderId="12" xfId="0" applyNumberFormat="1" applyFont="1" applyBorder="1"/>
    <xf numFmtId="166" fontId="12" fillId="5" borderId="12" xfId="0" applyNumberFormat="1" applyFont="1" applyFill="1" applyBorder="1"/>
    <xf numFmtId="164" fontId="12" fillId="5" borderId="12" xfId="1" applyFont="1" applyFill="1" applyBorder="1"/>
    <xf numFmtId="0" fontId="16" fillId="5" borderId="0" xfId="2" applyFont="1" applyFill="1" applyAlignment="1">
      <alignment horizontal="center" vertical="center" wrapText="1"/>
    </xf>
    <xf numFmtId="0" fontId="16" fillId="2" borderId="14" xfId="2" applyFont="1" applyFill="1" applyBorder="1" applyAlignment="1">
      <alignment horizontal="center" vertical="center" wrapText="1"/>
    </xf>
    <xf numFmtId="0" fontId="16" fillId="5" borderId="14" xfId="2" applyFont="1" applyFill="1" applyBorder="1" applyAlignment="1">
      <alignment horizontal="center" vertical="center"/>
    </xf>
    <xf numFmtId="0" fontId="16" fillId="5" borderId="4" xfId="2" applyFont="1" applyFill="1" applyBorder="1" applyAlignment="1">
      <alignment horizontal="center" vertical="center" wrapText="1"/>
    </xf>
    <xf numFmtId="0" fontId="12" fillId="5" borderId="0" xfId="2" applyFont="1" applyFill="1"/>
    <xf numFmtId="0" fontId="12" fillId="5" borderId="0" xfId="2" applyFont="1" applyFill="1" applyAlignment="1">
      <alignment wrapText="1"/>
    </xf>
    <xf numFmtId="0" fontId="12" fillId="0" borderId="12" xfId="2" applyFont="1" applyBorder="1"/>
    <xf numFmtId="0" fontId="12" fillId="5" borderId="12" xfId="2" applyFont="1" applyFill="1" applyBorder="1"/>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3" fillId="0" borderId="1" xfId="0" applyFont="1" applyBorder="1" applyAlignment="1">
      <alignment wrapText="1"/>
    </xf>
    <xf numFmtId="0" fontId="3" fillId="0" borderId="0" xfId="0" applyFont="1" applyAlignment="1">
      <alignment vertical="center"/>
    </xf>
    <xf numFmtId="0" fontId="9" fillId="2" borderId="2" xfId="0" applyFont="1" applyFill="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9" fillId="2" borderId="19" xfId="0" applyFont="1" applyFill="1" applyBorder="1" applyAlignment="1">
      <alignment horizontal="center" vertical="center"/>
    </xf>
    <xf numFmtId="0" fontId="3" fillId="0" borderId="19" xfId="0" applyFont="1" applyBorder="1" applyAlignment="1">
      <alignment horizontal="left" vertical="center" wrapText="1"/>
    </xf>
    <xf numFmtId="0" fontId="9" fillId="0" borderId="0" xfId="0" applyFont="1" applyAlignment="1">
      <alignment horizontal="center" vertical="center"/>
    </xf>
    <xf numFmtId="0" fontId="21" fillId="0" borderId="0" xfId="0" applyFont="1"/>
    <xf numFmtId="0" fontId="22" fillId="0" borderId="0" xfId="0" applyFont="1" applyAlignment="1">
      <alignment horizontal="center" vertical="center"/>
    </xf>
    <xf numFmtId="0" fontId="21" fillId="0" borderId="0" xfId="2" applyFont="1"/>
    <xf numFmtId="0" fontId="23" fillId="0" borderId="0" xfId="2" applyFont="1" applyAlignment="1">
      <alignment vertical="center" wrapText="1"/>
    </xf>
    <xf numFmtId="165" fontId="21" fillId="0" borderId="0" xfId="2" applyNumberFormat="1" applyFont="1"/>
    <xf numFmtId="165" fontId="21" fillId="0" borderId="0" xfId="2" applyNumberFormat="1" applyFont="1" applyAlignment="1">
      <alignment wrapText="1"/>
    </xf>
    <xf numFmtId="165" fontId="21" fillId="0" borderId="0" xfId="0" applyNumberFormat="1" applyFont="1"/>
    <xf numFmtId="0" fontId="15" fillId="0" borderId="0" xfId="2" applyFont="1" applyAlignment="1">
      <alignment horizontal="center" vertical="center"/>
    </xf>
    <xf numFmtId="0" fontId="9" fillId="0" borderId="0" xfId="2" applyFont="1" applyAlignment="1">
      <alignment horizontal="center" vertical="center" wrapText="1"/>
    </xf>
    <xf numFmtId="0" fontId="21" fillId="0" borderId="0" xfId="2" applyFont="1" applyAlignment="1">
      <alignment horizontal="center" vertical="center"/>
    </xf>
    <xf numFmtId="0" fontId="14" fillId="2" borderId="14" xfId="2" applyFont="1" applyFill="1" applyBorder="1" applyAlignment="1">
      <alignment horizontal="center" vertical="center"/>
    </xf>
    <xf numFmtId="165" fontId="11" fillId="0" borderId="16" xfId="1" applyNumberFormat="1" applyFont="1" applyFill="1" applyBorder="1" applyAlignment="1">
      <alignment horizontal="right"/>
    </xf>
    <xf numFmtId="0" fontId="14" fillId="2" borderId="0" xfId="2" applyFont="1" applyFill="1" applyAlignment="1">
      <alignment horizontal="center" vertical="center" wrapText="1"/>
    </xf>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wrapText="1"/>
    </xf>
    <xf numFmtId="165" fontId="11" fillId="0" borderId="17" xfId="1" applyNumberFormat="1" applyFont="1" applyFill="1" applyBorder="1" applyAlignment="1">
      <alignment horizontal="right"/>
    </xf>
    <xf numFmtId="0" fontId="24" fillId="0" borderId="0" xfId="2" applyFont="1" applyAlignment="1">
      <alignment horizontal="center" vertical="center"/>
    </xf>
    <xf numFmtId="0" fontId="19" fillId="0" borderId="0" xfId="0" applyFont="1" applyAlignment="1">
      <alignment horizontal="center" vertical="center" wrapText="1"/>
    </xf>
    <xf numFmtId="0" fontId="19" fillId="0" borderId="0" xfId="2" applyFont="1" applyAlignment="1">
      <alignment horizontal="center" vertical="center" wrapText="1"/>
    </xf>
    <xf numFmtId="0" fontId="19" fillId="0" borderId="0" xfId="0" applyFont="1" applyAlignment="1">
      <alignment horizontal="center" vertical="center"/>
    </xf>
    <xf numFmtId="0" fontId="14" fillId="2" borderId="14" xfId="2" applyFont="1" applyFill="1" applyBorder="1" applyAlignment="1">
      <alignment horizontal="center" vertical="center" wrapText="1"/>
    </xf>
    <xf numFmtId="165" fontId="11" fillId="0" borderId="14" xfId="1" applyNumberFormat="1" applyFont="1" applyFill="1" applyBorder="1" applyAlignment="1">
      <alignment horizontal="right"/>
    </xf>
    <xf numFmtId="165" fontId="11" fillId="0" borderId="14" xfId="1" applyNumberFormat="1" applyFont="1" applyFill="1" applyBorder="1" applyAlignment="1">
      <alignment horizontal="right" wrapText="1"/>
    </xf>
    <xf numFmtId="0" fontId="14" fillId="2" borderId="14" xfId="2" applyFont="1" applyFill="1" applyBorder="1" applyAlignment="1">
      <alignment horizontal="center" wrapText="1"/>
    </xf>
    <xf numFmtId="165" fontId="11" fillId="0" borderId="12" xfId="1" applyNumberFormat="1" applyFont="1" applyFill="1" applyBorder="1" applyAlignment="1">
      <alignment horizontal="right"/>
    </xf>
    <xf numFmtId="165" fontId="11" fillId="0" borderId="11" xfId="1" applyNumberFormat="1" applyFont="1" applyFill="1" applyBorder="1" applyAlignment="1">
      <alignment horizontal="right"/>
    </xf>
    <xf numFmtId="0" fontId="14" fillId="2" borderId="16" xfId="2" applyFont="1" applyFill="1" applyBorder="1" applyAlignment="1">
      <alignment horizontal="center" vertical="center" wrapText="1"/>
    </xf>
    <xf numFmtId="165" fontId="11" fillId="0" borderId="15" xfId="0" applyNumberFormat="1" applyFont="1" applyBorder="1"/>
    <xf numFmtId="0" fontId="3" fillId="2" borderId="0" xfId="0" applyFont="1" applyFill="1"/>
    <xf numFmtId="164" fontId="11" fillId="2" borderId="15" xfId="1" applyFont="1" applyFill="1" applyBorder="1" applyAlignment="1">
      <alignment horizontal="center" vertical="center" wrapText="1"/>
    </xf>
    <xf numFmtId="165" fontId="11" fillId="2" borderId="15" xfId="0" applyNumberFormat="1" applyFont="1" applyFill="1" applyBorder="1"/>
    <xf numFmtId="0" fontId="9" fillId="0" borderId="19" xfId="0" applyFont="1" applyBorder="1" applyAlignment="1">
      <alignment horizontal="center" vertical="center"/>
    </xf>
    <xf numFmtId="167" fontId="9" fillId="0" borderId="19" xfId="0" applyNumberFormat="1" applyFont="1" applyBorder="1" applyAlignment="1">
      <alignment horizontal="center" vertical="center"/>
    </xf>
    <xf numFmtId="0" fontId="25" fillId="0" borderId="0" xfId="0" applyFont="1"/>
    <xf numFmtId="0" fontId="15" fillId="6" borderId="0" xfId="3" applyFont="1" applyBorder="1" applyAlignment="1">
      <alignment horizontal="right" vertical="center"/>
    </xf>
    <xf numFmtId="0" fontId="15" fillId="6" borderId="0" xfId="3" applyFont="1" applyAlignment="1">
      <alignment horizontal="right"/>
    </xf>
    <xf numFmtId="0" fontId="3" fillId="8" borderId="21" xfId="5" applyFont="1" applyAlignment="1">
      <alignment horizontal="right" wrapText="1"/>
    </xf>
    <xf numFmtId="0" fontId="29" fillId="8" borderId="21" xfId="5" applyFont="1" applyAlignment="1">
      <alignment horizontal="right" wrapText="1"/>
    </xf>
    <xf numFmtId="0" fontId="15" fillId="7" borderId="20" xfId="4" applyFont="1" applyAlignment="1">
      <alignment horizontal="right"/>
    </xf>
    <xf numFmtId="164" fontId="15" fillId="6" borderId="0" xfId="1" applyFont="1" applyFill="1"/>
    <xf numFmtId="164" fontId="28" fillId="6" borderId="0" xfId="1" applyFont="1" applyFill="1"/>
    <xf numFmtId="164" fontId="28" fillId="8" borderId="21" xfId="1" applyFont="1" applyFill="1" applyBorder="1"/>
    <xf numFmtId="164" fontId="29" fillId="8" borderId="21" xfId="1" applyFont="1" applyFill="1" applyBorder="1"/>
    <xf numFmtId="164" fontId="28" fillId="7" borderId="20" xfId="1" applyFont="1" applyFill="1" applyBorder="1"/>
    <xf numFmtId="10" fontId="3" fillId="0" borderId="0" xfId="0" applyNumberFormat="1" applyFont="1"/>
    <xf numFmtId="0" fontId="15" fillId="6" borderId="0" xfId="3" applyFont="1" applyBorder="1" applyAlignment="1">
      <alignment horizontal="right"/>
    </xf>
    <xf numFmtId="0" fontId="3" fillId="8" borderId="21" xfId="5" applyFont="1" applyAlignment="1">
      <alignment horizontal="right"/>
    </xf>
    <xf numFmtId="0" fontId="29" fillId="8" borderId="21" xfId="5" applyFont="1" applyAlignment="1">
      <alignment horizontal="right"/>
    </xf>
    <xf numFmtId="4" fontId="28" fillId="8" borderId="21" xfId="5" applyNumberFormat="1" applyFont="1" applyAlignment="1">
      <alignment horizontal="right"/>
    </xf>
    <xf numFmtId="0" fontId="28" fillId="6" borderId="0" xfId="3" applyFont="1" applyBorder="1" applyAlignment="1">
      <alignment horizontal="right" vertical="center"/>
    </xf>
    <xf numFmtId="0" fontId="28" fillId="6" borderId="0" xfId="3" applyFont="1" applyAlignment="1">
      <alignment horizontal="right"/>
    </xf>
    <xf numFmtId="0" fontId="28" fillId="8" borderId="21" xfId="5" applyFont="1" applyAlignment="1">
      <alignment horizontal="right" wrapText="1"/>
    </xf>
    <xf numFmtId="164" fontId="3" fillId="8" borderId="21" xfId="1" applyFont="1" applyFill="1" applyBorder="1"/>
    <xf numFmtId="3" fontId="0" fillId="0" borderId="0" xfId="0" applyNumberFormat="1" applyAlignment="1">
      <alignment horizontal="center"/>
    </xf>
    <xf numFmtId="0" fontId="30" fillId="9" borderId="22" xfId="6" applyAlignment="1">
      <alignment horizontal="center"/>
    </xf>
    <xf numFmtId="0" fontId="30" fillId="9" borderId="22" xfId="6" applyAlignment="1">
      <alignment horizontal="center" wrapText="1"/>
    </xf>
    <xf numFmtId="1" fontId="0" fillId="0" borderId="0" xfId="0" applyNumberFormat="1"/>
    <xf numFmtId="0" fontId="31" fillId="10" borderId="23" xfId="7"/>
    <xf numFmtId="0" fontId="0" fillId="0" borderId="0" xfId="0" applyAlignment="1">
      <alignment wrapText="1"/>
    </xf>
    <xf numFmtId="0" fontId="3" fillId="11" borderId="6" xfId="0" applyFont="1" applyFill="1" applyBorder="1" applyAlignment="1">
      <alignment horizontal="center" vertical="center" wrapText="1"/>
    </xf>
    <xf numFmtId="0" fontId="3" fillId="12" borderId="6" xfId="0" applyFont="1" applyFill="1" applyBorder="1" applyAlignment="1">
      <alignment horizontal="center" vertical="center" wrapText="1"/>
    </xf>
    <xf numFmtId="0" fontId="3" fillId="13" borderId="6" xfId="0" applyFont="1" applyFill="1" applyBorder="1" applyAlignment="1">
      <alignment horizontal="center" vertical="center" wrapText="1"/>
    </xf>
    <xf numFmtId="0" fontId="3" fillId="4" borderId="24"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9" fillId="2" borderId="0" xfId="0" applyFont="1" applyFill="1" applyAlignment="1">
      <alignment horizontal="center" vertical="center" wrapText="1"/>
    </xf>
    <xf numFmtId="0" fontId="9" fillId="2" borderId="0" xfId="0" applyFont="1" applyFill="1" applyAlignment="1">
      <alignment horizontal="left" vertical="center" wrapText="1"/>
    </xf>
    <xf numFmtId="0" fontId="9" fillId="0" borderId="8" xfId="0" applyFont="1" applyBorder="1" applyAlignment="1">
      <alignment horizontal="center" vertical="center" wrapText="1"/>
    </xf>
    <xf numFmtId="0" fontId="3" fillId="0" borderId="0" xfId="0" applyFont="1" applyAlignment="1">
      <alignment vertical="center" wrapText="1"/>
    </xf>
    <xf numFmtId="0" fontId="3" fillId="11" borderId="29" xfId="0" applyFont="1" applyFill="1" applyBorder="1" applyAlignment="1">
      <alignment horizontal="center" vertical="center" wrapText="1"/>
    </xf>
    <xf numFmtId="0" fontId="3" fillId="11" borderId="30" xfId="0" applyFont="1" applyFill="1" applyBorder="1" applyAlignment="1">
      <alignment horizontal="center" vertical="center" wrapText="1"/>
    </xf>
    <xf numFmtId="0" fontId="3" fillId="11" borderId="31" xfId="0" applyFont="1" applyFill="1" applyBorder="1" applyAlignment="1">
      <alignment horizontal="center" vertical="center" wrapText="1"/>
    </xf>
    <xf numFmtId="0" fontId="3" fillId="11" borderId="32" xfId="0" applyFont="1" applyFill="1" applyBorder="1" applyAlignment="1">
      <alignment horizontal="center"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29" fillId="0" borderId="0" xfId="0" applyFont="1" applyAlignment="1">
      <alignment horizontal="left" vertical="center" wrapText="1"/>
    </xf>
    <xf numFmtId="0" fontId="32" fillId="0" borderId="0" xfId="0" applyFont="1" applyAlignment="1">
      <alignment horizontal="center" vertical="center" wrapText="1"/>
    </xf>
    <xf numFmtId="165" fontId="33" fillId="0" borderId="0" xfId="1" applyNumberFormat="1" applyFont="1" applyFill="1" applyBorder="1" applyAlignment="1">
      <alignment horizontal="right"/>
    </xf>
    <xf numFmtId="165" fontId="33" fillId="0" borderId="14" xfId="1" applyNumberFormat="1" applyFont="1" applyFill="1" applyBorder="1" applyAlignment="1">
      <alignment horizontal="right"/>
    </xf>
    <xf numFmtId="44" fontId="21" fillId="0" borderId="0" xfId="0" applyNumberFormat="1" applyFont="1"/>
    <xf numFmtId="44" fontId="3" fillId="0" borderId="0" xfId="0" applyNumberFormat="1" applyFont="1"/>
    <xf numFmtId="165" fontId="0" fillId="0" borderId="0" xfId="0" applyNumberFormat="1"/>
    <xf numFmtId="168" fontId="15" fillId="0" borderId="0" xfId="2" applyNumberFormat="1" applyFont="1" applyAlignment="1">
      <alignment horizontal="center" vertical="center"/>
    </xf>
    <xf numFmtId="169" fontId="22" fillId="0" borderId="0" xfId="0" applyNumberFormat="1" applyFont="1" applyAlignment="1">
      <alignment horizontal="center" vertical="center"/>
    </xf>
    <xf numFmtId="1" fontId="21" fillId="0" borderId="0" xfId="0" applyNumberFormat="1" applyFont="1"/>
    <xf numFmtId="0" fontId="0" fillId="14" borderId="0" xfId="0" applyFill="1"/>
    <xf numFmtId="0" fontId="35" fillId="14" borderId="0" xfId="8" applyFont="1" applyFill="1"/>
    <xf numFmtId="0" fontId="36" fillId="14" borderId="0" xfId="0" applyFont="1" applyFill="1"/>
    <xf numFmtId="0" fontId="37" fillId="16" borderId="0" xfId="0" applyFont="1" applyFill="1" applyAlignment="1">
      <alignment textRotation="90" wrapText="1"/>
    </xf>
    <xf numFmtId="0" fontId="38" fillId="17" borderId="0" xfId="0" applyFont="1" applyFill="1"/>
    <xf numFmtId="0" fontId="0" fillId="0" borderId="11" xfId="0" applyBorder="1"/>
    <xf numFmtId="0" fontId="0" fillId="0" borderId="12" xfId="0" applyBorder="1"/>
    <xf numFmtId="0" fontId="0" fillId="0" borderId="13" xfId="0" applyBorder="1"/>
    <xf numFmtId="0" fontId="39" fillId="18" borderId="14" xfId="0" applyFont="1" applyFill="1" applyBorder="1"/>
    <xf numFmtId="0" fontId="39" fillId="18" borderId="0" xfId="0" applyFont="1" applyFill="1"/>
    <xf numFmtId="0" fontId="39" fillId="18" borderId="15" xfId="0" applyFont="1" applyFill="1" applyBorder="1"/>
    <xf numFmtId="0" fontId="39" fillId="18" borderId="14" xfId="0" applyFont="1" applyFill="1" applyBorder="1" applyAlignment="1">
      <alignment wrapText="1"/>
    </xf>
    <xf numFmtId="0" fontId="39" fillId="18" borderId="15" xfId="0" applyFont="1" applyFill="1" applyBorder="1" applyAlignment="1">
      <alignment wrapText="1"/>
    </xf>
    <xf numFmtId="4" fontId="0" fillId="0" borderId="14" xfId="0" applyNumberFormat="1" applyBorder="1"/>
    <xf numFmtId="4" fontId="0" fillId="0" borderId="0" xfId="0" applyNumberFormat="1"/>
    <xf numFmtId="4" fontId="0" fillId="0" borderId="15" xfId="0" applyNumberFormat="1" applyBorder="1"/>
    <xf numFmtId="4" fontId="0" fillId="14" borderId="14" xfId="0" applyNumberFormat="1" applyFill="1" applyBorder="1"/>
    <xf numFmtId="10" fontId="0" fillId="0" borderId="0" xfId="0" applyNumberFormat="1"/>
    <xf numFmtId="0" fontId="0" fillId="0" borderId="14" xfId="0" applyBorder="1"/>
    <xf numFmtId="0" fontId="0" fillId="0" borderId="15" xfId="0" applyBorder="1"/>
    <xf numFmtId="10" fontId="40" fillId="0" borderId="14" xfId="0" applyNumberFormat="1" applyFont="1" applyBorder="1"/>
    <xf numFmtId="2" fontId="0" fillId="0" borderId="14" xfId="0" applyNumberFormat="1" applyBorder="1"/>
    <xf numFmtId="2" fontId="0" fillId="0" borderId="15" xfId="0" applyNumberFormat="1" applyBorder="1"/>
    <xf numFmtId="0" fontId="41" fillId="0" borderId="0" xfId="0" applyFont="1"/>
    <xf numFmtId="0" fontId="40" fillId="0" borderId="2" xfId="0" applyFont="1" applyBorder="1"/>
    <xf numFmtId="4" fontId="40" fillId="0" borderId="2" xfId="0" applyNumberFormat="1" applyFont="1" applyBorder="1"/>
    <xf numFmtId="4" fontId="0" fillId="0" borderId="16" xfId="0" applyNumberFormat="1" applyBorder="1"/>
    <xf numFmtId="4" fontId="0" fillId="0" borderId="18" xfId="0" applyNumberFormat="1" applyBorder="1"/>
    <xf numFmtId="0" fontId="40" fillId="0" borderId="0" xfId="0" applyFont="1"/>
    <xf numFmtId="4" fontId="40" fillId="0" borderId="0" xfId="0" applyNumberFormat="1" applyFont="1"/>
    <xf numFmtId="4" fontId="0" fillId="14" borderId="0" xfId="0" applyNumberFormat="1" applyFill="1"/>
    <xf numFmtId="0" fontId="37" fillId="21" borderId="0" xfId="0" applyFont="1" applyFill="1" applyAlignment="1">
      <alignment textRotation="90" wrapText="1"/>
    </xf>
    <xf numFmtId="0" fontId="0" fillId="20" borderId="11" xfId="0" applyFill="1" applyBorder="1"/>
    <xf numFmtId="0" fontId="0" fillId="20" borderId="12" xfId="0" applyFill="1" applyBorder="1"/>
    <xf numFmtId="0" fontId="0" fillId="20" borderId="13" xfId="0" applyFill="1" applyBorder="1"/>
    <xf numFmtId="0" fontId="37" fillId="21" borderId="14" xfId="0" applyFont="1" applyFill="1" applyBorder="1" applyAlignment="1">
      <alignment textRotation="90" wrapText="1"/>
    </xf>
    <xf numFmtId="0" fontId="37" fillId="21" borderId="15" xfId="0" applyFont="1" applyFill="1" applyBorder="1" applyAlignment="1">
      <alignment textRotation="90" wrapText="1"/>
    </xf>
    <xf numFmtId="0" fontId="38" fillId="17" borderId="14" xfId="0" applyFont="1" applyFill="1" applyBorder="1"/>
    <xf numFmtId="0" fontId="38" fillId="17" borderId="15" xfId="0" applyFont="1" applyFill="1" applyBorder="1"/>
    <xf numFmtId="0" fontId="0" fillId="0" borderId="16" xfId="0" applyBorder="1"/>
    <xf numFmtId="0" fontId="0" fillId="0" borderId="17" xfId="0" applyBorder="1"/>
    <xf numFmtId="0" fontId="0" fillId="0" borderId="18" xfId="0" applyBorder="1"/>
    <xf numFmtId="0" fontId="37" fillId="16" borderId="14" xfId="0" applyFont="1" applyFill="1" applyBorder="1" applyAlignment="1">
      <alignment textRotation="90" wrapText="1"/>
    </xf>
    <xf numFmtId="0" fontId="37" fillId="16" borderId="15" xfId="0" applyFont="1" applyFill="1" applyBorder="1" applyAlignment="1">
      <alignment textRotation="90" wrapText="1"/>
    </xf>
    <xf numFmtId="0" fontId="42" fillId="0" borderId="14" xfId="0" applyFont="1" applyBorder="1"/>
    <xf numFmtId="0" fontId="42" fillId="0" borderId="0" xfId="0" applyFont="1"/>
    <xf numFmtId="0" fontId="47" fillId="19" borderId="0" xfId="0" applyFont="1" applyFill="1" applyAlignment="1">
      <alignment horizontal="right"/>
    </xf>
    <xf numFmtId="164" fontId="47" fillId="19" borderId="0" xfId="0" applyNumberFormat="1" applyFont="1" applyFill="1" applyAlignment="1">
      <alignment horizontal="right"/>
    </xf>
    <xf numFmtId="0" fontId="47" fillId="19" borderId="0" xfId="0" applyFont="1" applyFill="1" applyAlignment="1">
      <alignment horizontal="left"/>
    </xf>
    <xf numFmtId="0" fontId="21" fillId="19" borderId="0" xfId="0" applyFont="1" applyFill="1"/>
    <xf numFmtId="165" fontId="21" fillId="19" borderId="0" xfId="0" applyNumberFormat="1" applyFont="1" applyFill="1"/>
    <xf numFmtId="0" fontId="46" fillId="0" borderId="0" xfId="0" applyFont="1"/>
    <xf numFmtId="0" fontId="46" fillId="19" borderId="17" xfId="0" applyFont="1" applyFill="1" applyBorder="1"/>
    <xf numFmtId="0" fontId="46" fillId="19" borderId="18" xfId="0" applyFont="1" applyFill="1" applyBorder="1"/>
    <xf numFmtId="0" fontId="46" fillId="19" borderId="16" xfId="0" applyFont="1" applyFill="1" applyBorder="1"/>
    <xf numFmtId="4" fontId="42" fillId="19" borderId="15" xfId="0" applyNumberFormat="1" applyFont="1" applyFill="1" applyBorder="1"/>
    <xf numFmtId="4" fontId="42" fillId="19" borderId="0" xfId="0" applyNumberFormat="1" applyFont="1" applyFill="1"/>
    <xf numFmtId="165" fontId="48" fillId="0" borderId="14" xfId="1" applyNumberFormat="1" applyFont="1" applyFill="1" applyBorder="1" applyAlignment="1">
      <alignment horizontal="right"/>
    </xf>
    <xf numFmtId="0" fontId="29" fillId="0" borderId="0" xfId="0" applyFont="1"/>
    <xf numFmtId="164" fontId="11" fillId="0" borderId="15" xfId="1" applyFont="1" applyFill="1" applyBorder="1" applyAlignment="1">
      <alignment horizontal="center" vertical="center" wrapText="1"/>
    </xf>
    <xf numFmtId="165" fontId="50" fillId="0" borderId="14" xfId="1" applyNumberFormat="1" applyFont="1" applyFill="1" applyBorder="1" applyAlignment="1">
      <alignment horizontal="right"/>
    </xf>
    <xf numFmtId="0" fontId="21" fillId="22" borderId="0" xfId="0" applyFont="1" applyFill="1"/>
    <xf numFmtId="14" fontId="21" fillId="22" borderId="0" xfId="0" applyNumberFormat="1" applyFont="1" applyFill="1"/>
    <xf numFmtId="0" fontId="15" fillId="7" borderId="20" xfId="4" applyFont="1" applyAlignment="1">
      <alignment horizontal="right" wrapText="1"/>
    </xf>
    <xf numFmtId="165" fontId="11" fillId="19" borderId="12" xfId="1" applyNumberFormat="1" applyFont="1" applyFill="1" applyBorder="1" applyAlignment="1">
      <alignment horizontal="right"/>
    </xf>
    <xf numFmtId="165" fontId="11" fillId="19" borderId="0" xfId="1" applyNumberFormat="1" applyFont="1" applyFill="1" applyBorder="1" applyAlignment="1">
      <alignment horizontal="right"/>
    </xf>
    <xf numFmtId="165" fontId="11" fillId="19" borderId="0" xfId="1" applyNumberFormat="1" applyFont="1" applyFill="1" applyBorder="1" applyAlignment="1">
      <alignment horizontal="right" wrapText="1"/>
    </xf>
    <xf numFmtId="165" fontId="11" fillId="19" borderId="17" xfId="1" applyNumberFormat="1" applyFont="1" applyFill="1" applyBorder="1" applyAlignment="1">
      <alignment horizontal="right"/>
    </xf>
    <xf numFmtId="0" fontId="0" fillId="19" borderId="0" xfId="0" applyFill="1"/>
    <xf numFmtId="0" fontId="43" fillId="0" borderId="0" xfId="0" applyFont="1"/>
    <xf numFmtId="0" fontId="51" fillId="0" borderId="0" xfId="0" applyFont="1" applyAlignment="1">
      <alignment horizontal="right"/>
    </xf>
    <xf numFmtId="0" fontId="46" fillId="0" borderId="0" xfId="0" applyFont="1" applyAlignment="1">
      <alignment horizontal="right"/>
    </xf>
    <xf numFmtId="0" fontId="4" fillId="0" borderId="0" xfId="0" applyFont="1" applyAlignment="1">
      <alignment horizontal="center" vertical="center"/>
    </xf>
    <xf numFmtId="167" fontId="9" fillId="0" borderId="13" xfId="0" applyNumberFormat="1" applyFont="1" applyBorder="1" applyAlignment="1">
      <alignment horizontal="center" vertical="center"/>
    </xf>
    <xf numFmtId="0" fontId="9" fillId="0" borderId="15" xfId="0" applyFont="1" applyBorder="1" applyAlignment="1">
      <alignment horizontal="center" vertical="center"/>
    </xf>
    <xf numFmtId="0" fontId="9" fillId="0" borderId="18" xfId="0" applyFont="1" applyBorder="1" applyAlignment="1">
      <alignment horizontal="center" vertical="center"/>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17" fontId="3" fillId="0" borderId="3" xfId="0" applyNumberFormat="1" applyFont="1" applyBorder="1" applyAlignment="1">
      <alignment horizontal="center" vertical="center"/>
    </xf>
    <xf numFmtId="17" fontId="3" fillId="0" borderId="4" xfId="0" applyNumberFormat="1" applyFont="1" applyBorder="1" applyAlignment="1">
      <alignment horizontal="center" vertical="center"/>
    </xf>
    <xf numFmtId="17" fontId="3" fillId="0" borderId="5"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left"/>
    </xf>
    <xf numFmtId="0" fontId="3" fillId="0" borderId="5" xfId="0" applyFont="1" applyBorder="1" applyAlignment="1">
      <alignment horizontal="left"/>
    </xf>
    <xf numFmtId="0" fontId="3" fillId="0" borderId="1" xfId="0" applyFont="1" applyBorder="1" applyAlignment="1">
      <alignment horizontal="left" vertical="center" wrapText="1"/>
    </xf>
    <xf numFmtId="0" fontId="3" fillId="0" borderId="1" xfId="0" applyFont="1" applyBorder="1" applyAlignment="1">
      <alignment horizontal="center"/>
    </xf>
    <xf numFmtId="0" fontId="3" fillId="0" borderId="4" xfId="0" applyFont="1" applyBorder="1" applyAlignment="1">
      <alignment horizontal="center" vertical="center" wrapText="1"/>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0" fillId="0" borderId="5" xfId="0" applyBorder="1" applyAlignment="1">
      <alignment horizontal="left"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8" xfId="0" applyFont="1" applyBorder="1" applyAlignment="1">
      <alignment horizontal="center" vertical="center" wrapText="1"/>
    </xf>
    <xf numFmtId="17"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13" fillId="0" borderId="0" xfId="2" applyFont="1" applyAlignment="1">
      <alignment horizontal="center"/>
    </xf>
    <xf numFmtId="0" fontId="21" fillId="0" borderId="0" xfId="2" applyFont="1" applyAlignment="1">
      <alignment horizontal="center" vertical="center"/>
    </xf>
    <xf numFmtId="0" fontId="21" fillId="14" borderId="0" xfId="2" applyFont="1" applyFill="1" applyAlignment="1">
      <alignment horizontal="center" vertical="center"/>
    </xf>
    <xf numFmtId="0" fontId="37" fillId="15" borderId="0" xfId="0" applyFont="1" applyFill="1" applyAlignment="1">
      <alignment horizontal="center"/>
    </xf>
    <xf numFmtId="0" fontId="0" fillId="0" borderId="0" xfId="0"/>
    <xf numFmtId="0" fontId="37" fillId="15" borderId="11" xfId="0" applyFont="1" applyFill="1" applyBorder="1" applyAlignment="1">
      <alignment horizontal="center"/>
    </xf>
    <xf numFmtId="0" fontId="0" fillId="0" borderId="12" xfId="0" applyBorder="1"/>
    <xf numFmtId="0" fontId="0" fillId="0" borderId="13" xfId="0" applyBorder="1"/>
    <xf numFmtId="0" fontId="48" fillId="2" borderId="14" xfId="2" applyFont="1" applyFill="1" applyBorder="1" applyAlignment="1">
      <alignment horizontal="left" wrapText="1"/>
    </xf>
    <xf numFmtId="0" fontId="52" fillId="0" borderId="0" xfId="0" applyFont="1" applyAlignment="1">
      <alignment horizontal="left" vertical="center"/>
    </xf>
    <xf numFmtId="43" fontId="0" fillId="2" borderId="0" xfId="9" applyFont="1" applyFill="1"/>
    <xf numFmtId="170" fontId="53" fillId="0" borderId="0" xfId="0" applyNumberFormat="1" applyFont="1"/>
  </cellXfs>
  <cellStyles count="10">
    <cellStyle name="Cella da controllare" xfId="7" builtinId="23"/>
    <cellStyle name="Collegamento ipertestuale" xfId="8" builtinId="8"/>
    <cellStyle name="Input" xfId="4" builtinId="20"/>
    <cellStyle name="Migliaia" xfId="9" builtinId="3"/>
    <cellStyle name="Normale" xfId="0" builtinId="0"/>
    <cellStyle name="Normale 2" xfId="2" xr:uid="{00000000-0005-0000-0000-000003000000}"/>
    <cellStyle name="Nota" xfId="5" builtinId="10"/>
    <cellStyle name="Output" xfId="6" builtinId="21"/>
    <cellStyle name="Valore valido" xfId="3" builtinId="26"/>
    <cellStyle name="Valuta" xfId="1" builtinId="4"/>
  </cellStyles>
  <dxfs count="1">
    <dxf>
      <fill>
        <patternFill patternType="solid">
          <fgColor rgb="FFFFD966"/>
          <bgColor rgb="FF000000"/>
        </patternFill>
      </fill>
    </dxf>
  </dxfs>
  <tableStyles count="0" defaultTableStyle="TableStyleMedium2" defaultPivotStyle="PivotStyleLight16"/>
  <colors>
    <mruColors>
      <color rgb="FFDAF0F2"/>
      <color rgb="FFD8EFF4"/>
      <color rgb="FFCCFFFF"/>
      <color rgb="FFBCE6F0"/>
      <color rgb="FFB8F4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176895</xdr:colOff>
      <xdr:row>1</xdr:row>
      <xdr:rowOff>7259</xdr:rowOff>
    </xdr:from>
    <xdr:to>
      <xdr:col>1</xdr:col>
      <xdr:colOff>573912</xdr:colOff>
      <xdr:row>4</xdr:row>
      <xdr:rowOff>175783</xdr:rowOff>
    </xdr:to>
    <xdr:pic>
      <xdr:nvPicPr>
        <xdr:cNvPr id="2" name="Immagine 1">
          <a:extLst>
            <a:ext uri="{FF2B5EF4-FFF2-40B4-BE49-F238E27FC236}">
              <a16:creationId xmlns:a16="http://schemas.microsoft.com/office/drawing/2014/main" id="{60E017B7-E59E-4C59-B9E7-4ED48CB592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895" y="184152"/>
          <a:ext cx="1009338" cy="699202"/>
        </a:xfrm>
        <a:prstGeom prst="rect">
          <a:avLst/>
        </a:prstGeom>
      </xdr:spPr>
    </xdr:pic>
    <xdr:clientData/>
  </xdr:twoCellAnchor>
  <xdr:twoCellAnchor editAs="oneCell">
    <xdr:from>
      <xdr:col>2</xdr:col>
      <xdr:colOff>187780</xdr:colOff>
      <xdr:row>0</xdr:row>
      <xdr:rowOff>170545</xdr:rowOff>
    </xdr:from>
    <xdr:to>
      <xdr:col>3</xdr:col>
      <xdr:colOff>597225</xdr:colOff>
      <xdr:row>4</xdr:row>
      <xdr:rowOff>136072</xdr:rowOff>
    </xdr:to>
    <xdr:pic>
      <xdr:nvPicPr>
        <xdr:cNvPr id="3" name="Immagine 2">
          <a:extLst>
            <a:ext uri="{FF2B5EF4-FFF2-40B4-BE49-F238E27FC236}">
              <a16:creationId xmlns:a16="http://schemas.microsoft.com/office/drawing/2014/main" id="{6E8BB808-CDC6-418A-AB7D-C2B3639D9A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12423" y="170545"/>
          <a:ext cx="1021766" cy="673098"/>
        </a:xfrm>
        <a:prstGeom prst="rect">
          <a:avLst/>
        </a:prstGeom>
      </xdr:spPr>
    </xdr:pic>
    <xdr:clientData/>
  </xdr:twoCellAnchor>
  <xdr:twoCellAnchor editAs="oneCell">
    <xdr:from>
      <xdr:col>1</xdr:col>
      <xdr:colOff>491217</xdr:colOff>
      <xdr:row>20</xdr:row>
      <xdr:rowOff>36555</xdr:rowOff>
    </xdr:from>
    <xdr:to>
      <xdr:col>5</xdr:col>
      <xdr:colOff>69396</xdr:colOff>
      <xdr:row>24</xdr:row>
      <xdr:rowOff>88284</xdr:rowOff>
    </xdr:to>
    <xdr:pic>
      <xdr:nvPicPr>
        <xdr:cNvPr id="5" name="Immagine 4">
          <a:extLst>
            <a:ext uri="{FF2B5EF4-FFF2-40B4-BE49-F238E27FC236}">
              <a16:creationId xmlns:a16="http://schemas.microsoft.com/office/drawing/2014/main" id="{7C008B25-0990-46B2-A6B1-8D01F721219A}"/>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13546" r="67381"/>
        <a:stretch/>
      </xdr:blipFill>
      <xdr:spPr>
        <a:xfrm>
          <a:off x="1100817" y="3665580"/>
          <a:ext cx="2016579" cy="813729"/>
        </a:xfrm>
        <a:prstGeom prst="rect">
          <a:avLst/>
        </a:prstGeom>
      </xdr:spPr>
    </xdr:pic>
    <xdr:clientData/>
  </xdr:twoCellAnchor>
  <xdr:twoCellAnchor editAs="oneCell">
    <xdr:from>
      <xdr:col>6</xdr:col>
      <xdr:colOff>163285</xdr:colOff>
      <xdr:row>19</xdr:row>
      <xdr:rowOff>40822</xdr:rowOff>
    </xdr:from>
    <xdr:to>
      <xdr:col>17</xdr:col>
      <xdr:colOff>16328</xdr:colOff>
      <xdr:row>25</xdr:row>
      <xdr:rowOff>22969</xdr:rowOff>
    </xdr:to>
    <xdr:pic>
      <xdr:nvPicPr>
        <xdr:cNvPr id="13" name="Immagine 12">
          <a:extLst>
            <a:ext uri="{FF2B5EF4-FFF2-40B4-BE49-F238E27FC236}">
              <a16:creationId xmlns:a16="http://schemas.microsoft.com/office/drawing/2014/main" id="{7FB9953A-E697-4FDD-BC8D-FE81677795A6}"/>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34120" t="25704"/>
        <a:stretch/>
      </xdr:blipFill>
      <xdr:spPr>
        <a:xfrm>
          <a:off x="3837214" y="3401786"/>
          <a:ext cx="6588578" cy="1125147"/>
        </a:xfrm>
        <a:prstGeom prst="rect">
          <a:avLst/>
        </a:prstGeom>
      </xdr:spPr>
    </xdr:pic>
    <xdr:clientData/>
  </xdr:twoCellAnchor>
  <xdr:twoCellAnchor editAs="oneCell">
    <xdr:from>
      <xdr:col>16</xdr:col>
      <xdr:colOff>68035</xdr:colOff>
      <xdr:row>0</xdr:row>
      <xdr:rowOff>81644</xdr:rowOff>
    </xdr:from>
    <xdr:to>
      <xdr:col>18</xdr:col>
      <xdr:colOff>476249</xdr:colOff>
      <xdr:row>5</xdr:row>
      <xdr:rowOff>114127</xdr:rowOff>
    </xdr:to>
    <xdr:pic>
      <xdr:nvPicPr>
        <xdr:cNvPr id="7" name="Immagine 6">
          <a:extLst>
            <a:ext uri="{FF2B5EF4-FFF2-40B4-BE49-F238E27FC236}">
              <a16:creationId xmlns:a16="http://schemas.microsoft.com/office/drawing/2014/main" id="{2CBDD071-D647-49CA-B251-A272D69CB7FC}"/>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8011" r="26821"/>
        <a:stretch/>
      </xdr:blipFill>
      <xdr:spPr>
        <a:xfrm>
          <a:off x="9865178" y="81644"/>
          <a:ext cx="1632857" cy="9169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6"/>
  <sheetViews>
    <sheetView view="pageLayout" zoomScale="40" zoomScaleNormal="100" zoomScaleSheetLayoutView="100" zoomScalePageLayoutView="40" workbookViewId="0">
      <selection activeCell="O27" sqref="O27"/>
    </sheetView>
  </sheetViews>
  <sheetFormatPr defaultRowHeight="15" x14ac:dyDescent="0.25"/>
  <sheetData>
    <row r="1" spans="1:19" ht="14.45" customHeight="1" x14ac:dyDescent="0.25">
      <c r="A1" s="223" t="s">
        <v>22</v>
      </c>
      <c r="B1" s="223"/>
      <c r="C1" s="223"/>
      <c r="D1" s="223"/>
      <c r="E1" s="223"/>
      <c r="F1" s="223"/>
      <c r="G1" s="223"/>
      <c r="H1" s="223"/>
      <c r="I1" s="223"/>
      <c r="J1" s="223"/>
      <c r="K1" s="223"/>
      <c r="L1" s="223"/>
      <c r="M1" s="223"/>
      <c r="N1" s="223"/>
      <c r="O1" s="223"/>
      <c r="P1" s="223"/>
      <c r="Q1" s="223"/>
      <c r="R1" s="223"/>
      <c r="S1" s="223"/>
    </row>
    <row r="2" spans="1:19" ht="14.45" customHeight="1" x14ac:dyDescent="0.25">
      <c r="A2" s="223"/>
      <c r="B2" s="223"/>
      <c r="C2" s="223"/>
      <c r="D2" s="223"/>
      <c r="E2" s="223"/>
      <c r="F2" s="223"/>
      <c r="G2" s="223"/>
      <c r="H2" s="223"/>
      <c r="I2" s="223"/>
      <c r="J2" s="223"/>
      <c r="K2" s="223"/>
      <c r="L2" s="223"/>
      <c r="M2" s="223"/>
      <c r="N2" s="223"/>
      <c r="O2" s="223"/>
      <c r="P2" s="223"/>
      <c r="Q2" s="223"/>
      <c r="R2" s="223"/>
      <c r="S2" s="223"/>
    </row>
    <row r="3" spans="1:19" ht="14.45" customHeight="1" x14ac:dyDescent="0.25">
      <c r="A3" s="223"/>
      <c r="B3" s="223"/>
      <c r="C3" s="223"/>
      <c r="D3" s="223"/>
      <c r="E3" s="223"/>
      <c r="F3" s="223"/>
      <c r="G3" s="223"/>
      <c r="H3" s="223"/>
      <c r="I3" s="223"/>
      <c r="J3" s="223"/>
      <c r="K3" s="223"/>
      <c r="L3" s="223"/>
      <c r="M3" s="223"/>
      <c r="N3" s="223"/>
      <c r="O3" s="223"/>
      <c r="P3" s="223"/>
      <c r="Q3" s="223"/>
      <c r="R3" s="223"/>
      <c r="S3" s="223"/>
    </row>
    <row r="4" spans="1:19" ht="14.45" customHeight="1" x14ac:dyDescent="0.25">
      <c r="A4" s="223"/>
      <c r="B4" s="223"/>
      <c r="C4" s="223"/>
      <c r="D4" s="223"/>
      <c r="E4" s="223"/>
      <c r="F4" s="223"/>
      <c r="G4" s="223"/>
      <c r="H4" s="223"/>
      <c r="I4" s="223"/>
      <c r="J4" s="223"/>
      <c r="K4" s="223"/>
      <c r="L4" s="223"/>
      <c r="M4" s="223"/>
      <c r="N4" s="223"/>
      <c r="O4" s="223"/>
      <c r="P4" s="223"/>
      <c r="Q4" s="223"/>
      <c r="R4" s="223"/>
      <c r="S4" s="223"/>
    </row>
    <row r="5" spans="1:19" ht="14.45" customHeight="1" x14ac:dyDescent="0.25">
      <c r="A5" s="223"/>
      <c r="B5" s="223"/>
      <c r="C5" s="223"/>
      <c r="D5" s="223"/>
      <c r="E5" s="223"/>
      <c r="F5" s="223"/>
      <c r="G5" s="223"/>
      <c r="H5" s="223"/>
      <c r="I5" s="223"/>
      <c r="J5" s="223"/>
      <c r="K5" s="223"/>
      <c r="L5" s="223"/>
      <c r="M5" s="223"/>
      <c r="N5" s="223"/>
      <c r="O5" s="223"/>
      <c r="P5" s="223"/>
      <c r="Q5" s="223"/>
      <c r="R5" s="223"/>
      <c r="S5" s="223"/>
    </row>
    <row r="6" spans="1:19" ht="14.45" customHeight="1" x14ac:dyDescent="0.25">
      <c r="A6" s="223"/>
      <c r="B6" s="223"/>
      <c r="C6" s="223"/>
      <c r="D6" s="223"/>
      <c r="E6" s="223"/>
      <c r="F6" s="223"/>
      <c r="G6" s="223"/>
      <c r="H6" s="223"/>
      <c r="I6" s="223"/>
      <c r="J6" s="223"/>
      <c r="K6" s="223"/>
      <c r="L6" s="223"/>
      <c r="M6" s="223"/>
      <c r="N6" s="223"/>
      <c r="O6" s="223"/>
      <c r="P6" s="223"/>
      <c r="Q6" s="223"/>
      <c r="R6" s="223"/>
      <c r="S6" s="223"/>
    </row>
    <row r="7" spans="1:19" ht="14.45" customHeight="1" x14ac:dyDescent="0.25">
      <c r="A7" s="223"/>
      <c r="B7" s="223"/>
      <c r="C7" s="223"/>
      <c r="D7" s="223"/>
      <c r="E7" s="223"/>
      <c r="F7" s="223"/>
      <c r="G7" s="223"/>
      <c r="H7" s="223"/>
      <c r="I7" s="223"/>
      <c r="J7" s="223"/>
      <c r="K7" s="223"/>
      <c r="L7" s="223"/>
      <c r="M7" s="223"/>
      <c r="N7" s="223"/>
      <c r="O7" s="223"/>
      <c r="P7" s="223"/>
      <c r="Q7" s="223"/>
      <c r="R7" s="223"/>
      <c r="S7" s="223"/>
    </row>
    <row r="8" spans="1:19" ht="14.45" customHeight="1" x14ac:dyDescent="0.25">
      <c r="A8" s="223"/>
      <c r="B8" s="223"/>
      <c r="C8" s="223"/>
      <c r="D8" s="223"/>
      <c r="E8" s="223"/>
      <c r="F8" s="223"/>
      <c r="G8" s="223"/>
      <c r="H8" s="223"/>
      <c r="I8" s="223"/>
      <c r="J8" s="223"/>
      <c r="K8" s="223"/>
      <c r="L8" s="223"/>
      <c r="M8" s="223"/>
      <c r="N8" s="223"/>
      <c r="O8" s="223"/>
      <c r="P8" s="223"/>
      <c r="Q8" s="223"/>
      <c r="R8" s="223"/>
      <c r="S8" s="223"/>
    </row>
    <row r="9" spans="1:19" ht="14.45" customHeight="1" x14ac:dyDescent="0.25">
      <c r="A9" s="223"/>
      <c r="B9" s="223"/>
      <c r="C9" s="223"/>
      <c r="D9" s="223"/>
      <c r="E9" s="223"/>
      <c r="F9" s="223"/>
      <c r="G9" s="223"/>
      <c r="H9" s="223"/>
      <c r="I9" s="223"/>
      <c r="J9" s="223"/>
      <c r="K9" s="223"/>
      <c r="L9" s="223"/>
      <c r="M9" s="223"/>
      <c r="N9" s="223"/>
      <c r="O9" s="223"/>
      <c r="P9" s="223"/>
      <c r="Q9" s="223"/>
      <c r="R9" s="223"/>
      <c r="S9" s="223"/>
    </row>
    <row r="10" spans="1:19" ht="14.45" customHeight="1" x14ac:dyDescent="0.25">
      <c r="A10" s="223"/>
      <c r="B10" s="223"/>
      <c r="C10" s="223"/>
      <c r="D10" s="223"/>
      <c r="E10" s="223"/>
      <c r="F10" s="223"/>
      <c r="G10" s="223"/>
      <c r="H10" s="223"/>
      <c r="I10" s="223"/>
      <c r="J10" s="223"/>
      <c r="K10" s="223"/>
      <c r="L10" s="223"/>
      <c r="M10" s="223"/>
      <c r="N10" s="223"/>
      <c r="O10" s="223"/>
      <c r="P10" s="223"/>
      <c r="Q10" s="223"/>
      <c r="R10" s="223"/>
      <c r="S10" s="223"/>
    </row>
    <row r="11" spans="1:19" ht="14.45" customHeight="1" x14ac:dyDescent="0.25">
      <c r="A11" s="223"/>
      <c r="B11" s="223"/>
      <c r="C11" s="223"/>
      <c r="D11" s="223"/>
      <c r="E11" s="223"/>
      <c r="F11" s="223"/>
      <c r="G11" s="223"/>
      <c r="H11" s="223"/>
      <c r="I11" s="223"/>
      <c r="J11" s="223"/>
      <c r="K11" s="223"/>
      <c r="L11" s="223"/>
      <c r="M11" s="223"/>
      <c r="N11" s="223"/>
      <c r="O11" s="223"/>
      <c r="P11" s="223"/>
      <c r="Q11" s="223"/>
      <c r="R11" s="223"/>
      <c r="S11" s="223"/>
    </row>
    <row r="12" spans="1:19" ht="14.45" customHeight="1" x14ac:dyDescent="0.25">
      <c r="A12" s="223"/>
      <c r="B12" s="223"/>
      <c r="C12" s="223"/>
      <c r="D12" s="223"/>
      <c r="E12" s="223"/>
      <c r="F12" s="223"/>
      <c r="G12" s="223"/>
      <c r="H12" s="223"/>
      <c r="I12" s="223"/>
      <c r="J12" s="223"/>
      <c r="K12" s="223"/>
      <c r="L12" s="223"/>
      <c r="M12" s="223"/>
      <c r="N12" s="223"/>
      <c r="O12" s="223"/>
      <c r="P12" s="223"/>
      <c r="Q12" s="223"/>
      <c r="R12" s="223"/>
      <c r="S12" s="223"/>
    </row>
    <row r="13" spans="1:19" ht="14.45" customHeight="1" x14ac:dyDescent="0.25">
      <c r="A13" s="223"/>
      <c r="B13" s="223"/>
      <c r="C13" s="223"/>
      <c r="D13" s="223"/>
      <c r="E13" s="223"/>
      <c r="F13" s="223"/>
      <c r="G13" s="223"/>
      <c r="H13" s="223"/>
      <c r="I13" s="223"/>
      <c r="J13" s="223"/>
      <c r="K13" s="223"/>
      <c r="L13" s="223"/>
      <c r="M13" s="223"/>
      <c r="N13" s="223"/>
      <c r="O13" s="223"/>
      <c r="P13" s="223"/>
      <c r="Q13" s="223"/>
      <c r="R13" s="223"/>
      <c r="S13" s="223"/>
    </row>
    <row r="14" spans="1:19" ht="14.45" customHeight="1" x14ac:dyDescent="0.25">
      <c r="A14" s="223"/>
      <c r="B14" s="223"/>
      <c r="C14" s="223"/>
      <c r="D14" s="223"/>
      <c r="E14" s="223"/>
      <c r="F14" s="223"/>
      <c r="G14" s="223"/>
      <c r="H14" s="223"/>
      <c r="I14" s="223"/>
      <c r="J14" s="223"/>
      <c r="K14" s="223"/>
      <c r="L14" s="223"/>
      <c r="M14" s="223"/>
      <c r="N14" s="223"/>
      <c r="O14" s="223"/>
      <c r="P14" s="223"/>
      <c r="Q14" s="223"/>
      <c r="R14" s="223"/>
      <c r="S14" s="223"/>
    </row>
    <row r="15" spans="1:19" ht="14.45" customHeight="1" x14ac:dyDescent="0.25">
      <c r="A15" s="223"/>
      <c r="B15" s="223"/>
      <c r="C15" s="223"/>
      <c r="D15" s="223"/>
      <c r="E15" s="223"/>
      <c r="F15" s="223"/>
      <c r="G15" s="223"/>
      <c r="H15" s="223"/>
      <c r="I15" s="223"/>
      <c r="J15" s="223"/>
      <c r="K15" s="223"/>
      <c r="L15" s="223"/>
      <c r="M15" s="223"/>
      <c r="N15" s="223"/>
      <c r="O15" s="223"/>
      <c r="P15" s="223"/>
      <c r="Q15" s="223"/>
      <c r="R15" s="223"/>
      <c r="S15" s="223"/>
    </row>
    <row r="16" spans="1:19" ht="14.45" customHeight="1" x14ac:dyDescent="0.25">
      <c r="A16" s="223"/>
      <c r="B16" s="223"/>
      <c r="C16" s="223"/>
      <c r="D16" s="223"/>
      <c r="E16" s="223"/>
      <c r="F16" s="223"/>
      <c r="G16" s="223"/>
      <c r="H16" s="223"/>
      <c r="I16" s="223"/>
      <c r="J16" s="223"/>
      <c r="K16" s="223"/>
      <c r="L16" s="223"/>
      <c r="M16" s="223"/>
      <c r="N16" s="223"/>
      <c r="O16" s="223"/>
      <c r="P16" s="223"/>
      <c r="Q16" s="223"/>
      <c r="R16" s="223"/>
      <c r="S16" s="223"/>
    </row>
    <row r="17" spans="1:19" ht="14.45" customHeight="1" x14ac:dyDescent="0.25">
      <c r="A17" s="223"/>
      <c r="B17" s="223"/>
      <c r="C17" s="223"/>
      <c r="D17" s="223"/>
      <c r="E17" s="223"/>
      <c r="F17" s="223"/>
      <c r="G17" s="223"/>
      <c r="H17" s="223"/>
      <c r="I17" s="223"/>
      <c r="J17" s="223"/>
      <c r="K17" s="223"/>
      <c r="L17" s="223"/>
      <c r="M17" s="223"/>
      <c r="N17" s="223"/>
      <c r="O17" s="223"/>
      <c r="P17" s="223"/>
      <c r="Q17" s="223"/>
      <c r="R17" s="223"/>
      <c r="S17" s="223"/>
    </row>
    <row r="18" spans="1:19" ht="14.45" customHeight="1" x14ac:dyDescent="0.25">
      <c r="A18" s="223"/>
      <c r="B18" s="223"/>
      <c r="C18" s="223"/>
      <c r="D18" s="223"/>
      <c r="E18" s="223"/>
      <c r="F18" s="223"/>
      <c r="G18" s="223"/>
      <c r="H18" s="223"/>
      <c r="I18" s="223"/>
      <c r="J18" s="223"/>
      <c r="K18" s="223"/>
      <c r="L18" s="223"/>
      <c r="M18" s="223"/>
      <c r="N18" s="223"/>
      <c r="O18" s="223"/>
      <c r="P18" s="223"/>
      <c r="Q18" s="223"/>
      <c r="R18" s="223"/>
      <c r="S18" s="223"/>
    </row>
    <row r="19" spans="1:19" ht="14.45" customHeight="1" x14ac:dyDescent="0.25">
      <c r="A19" s="223"/>
      <c r="B19" s="223"/>
      <c r="C19" s="223"/>
      <c r="D19" s="223"/>
      <c r="E19" s="223"/>
      <c r="F19" s="223"/>
      <c r="G19" s="223"/>
      <c r="H19" s="223"/>
      <c r="I19" s="223"/>
      <c r="J19" s="223"/>
      <c r="K19" s="223"/>
      <c r="L19" s="223"/>
      <c r="M19" s="223"/>
      <c r="N19" s="223"/>
      <c r="O19" s="223"/>
      <c r="P19" s="223"/>
      <c r="Q19" s="223"/>
      <c r="R19" s="223"/>
      <c r="S19" s="223"/>
    </row>
    <row r="20" spans="1:19" x14ac:dyDescent="0.25">
      <c r="A20" s="223"/>
      <c r="B20" s="223"/>
      <c r="C20" s="223"/>
      <c r="D20" s="223"/>
      <c r="E20" s="223"/>
      <c r="F20" s="223"/>
      <c r="G20" s="223"/>
      <c r="H20" s="223"/>
      <c r="I20" s="223"/>
      <c r="J20" s="223"/>
      <c r="K20" s="223"/>
      <c r="L20" s="223"/>
      <c r="M20" s="223"/>
      <c r="N20" s="223"/>
      <c r="O20" s="223"/>
      <c r="P20" s="223"/>
      <c r="Q20" s="223"/>
      <c r="R20" s="223"/>
      <c r="S20" s="223"/>
    </row>
    <row r="21" spans="1:19" x14ac:dyDescent="0.25">
      <c r="A21" s="223"/>
      <c r="B21" s="223"/>
      <c r="C21" s="223"/>
      <c r="D21" s="223"/>
      <c r="E21" s="223"/>
      <c r="F21" s="223"/>
      <c r="G21" s="223"/>
      <c r="H21" s="223"/>
      <c r="I21" s="223"/>
      <c r="J21" s="223"/>
      <c r="K21" s="223"/>
      <c r="L21" s="223"/>
      <c r="M21" s="223"/>
      <c r="N21" s="223"/>
      <c r="O21" s="223"/>
      <c r="P21" s="223"/>
      <c r="Q21" s="223"/>
      <c r="R21" s="223"/>
      <c r="S21" s="223"/>
    </row>
    <row r="22" spans="1:19" x14ac:dyDescent="0.25">
      <c r="A22" s="223"/>
      <c r="B22" s="223"/>
      <c r="C22" s="223"/>
      <c r="D22" s="223"/>
      <c r="E22" s="223"/>
      <c r="F22" s="223"/>
      <c r="G22" s="223"/>
      <c r="H22" s="223"/>
      <c r="I22" s="223"/>
      <c r="J22" s="223"/>
      <c r="K22" s="223"/>
      <c r="L22" s="223"/>
      <c r="M22" s="223"/>
      <c r="N22" s="223"/>
      <c r="O22" s="223"/>
      <c r="P22" s="223"/>
      <c r="Q22" s="223"/>
      <c r="R22" s="223"/>
      <c r="S22" s="223"/>
    </row>
    <row r="23" spans="1:19" x14ac:dyDescent="0.25">
      <c r="A23" s="223"/>
      <c r="B23" s="223"/>
      <c r="C23" s="223"/>
      <c r="D23" s="223"/>
      <c r="E23" s="223"/>
      <c r="F23" s="223"/>
      <c r="G23" s="223"/>
      <c r="H23" s="223"/>
      <c r="I23" s="223"/>
      <c r="J23" s="223"/>
      <c r="K23" s="223"/>
      <c r="L23" s="223"/>
      <c r="M23" s="223"/>
      <c r="N23" s="223"/>
      <c r="O23" s="223"/>
      <c r="P23" s="223"/>
      <c r="Q23" s="223"/>
      <c r="R23" s="223"/>
      <c r="S23" s="223"/>
    </row>
    <row r="24" spans="1:19" x14ac:dyDescent="0.25">
      <c r="A24" s="223"/>
      <c r="B24" s="223"/>
      <c r="C24" s="223"/>
      <c r="D24" s="223"/>
      <c r="E24" s="223"/>
      <c r="F24" s="223"/>
      <c r="G24" s="223"/>
      <c r="H24" s="223"/>
      <c r="I24" s="223"/>
      <c r="J24" s="223"/>
      <c r="K24" s="223"/>
      <c r="L24" s="223"/>
      <c r="M24" s="223"/>
      <c r="N24" s="223"/>
      <c r="O24" s="223"/>
      <c r="P24" s="223"/>
      <c r="Q24" s="223"/>
      <c r="R24" s="223"/>
      <c r="S24" s="223"/>
    </row>
    <row r="25" spans="1:19" x14ac:dyDescent="0.25">
      <c r="A25" s="223"/>
      <c r="B25" s="223"/>
      <c r="C25" s="223"/>
      <c r="D25" s="223"/>
      <c r="E25" s="223"/>
      <c r="F25" s="223"/>
      <c r="G25" s="223"/>
      <c r="H25" s="223"/>
      <c r="I25" s="223"/>
      <c r="J25" s="223"/>
      <c r="K25" s="223"/>
      <c r="L25" s="223"/>
      <c r="M25" s="223"/>
      <c r="N25" s="223"/>
      <c r="O25" s="223"/>
      <c r="P25" s="223"/>
      <c r="Q25" s="223"/>
      <c r="R25" s="223"/>
      <c r="S25" s="223"/>
    </row>
    <row r="26" spans="1:19" x14ac:dyDescent="0.25">
      <c r="A26" s="223"/>
      <c r="B26" s="223"/>
      <c r="C26" s="223"/>
      <c r="D26" s="223"/>
      <c r="E26" s="223"/>
      <c r="F26" s="223"/>
      <c r="G26" s="223"/>
      <c r="H26" s="223"/>
      <c r="I26" s="223"/>
      <c r="J26" s="223"/>
      <c r="K26" s="223"/>
      <c r="L26" s="223"/>
      <c r="M26" s="223"/>
      <c r="N26" s="223"/>
      <c r="O26" s="223"/>
      <c r="P26" s="223"/>
      <c r="Q26" s="223"/>
      <c r="R26" s="223"/>
      <c r="S26" s="223"/>
    </row>
  </sheetData>
  <mergeCells count="1">
    <mergeCell ref="A1:S26"/>
  </mergeCells>
  <pageMargins left="0.7" right="0.7" top="0.75" bottom="0.75" header="0.3" footer="0.3"/>
  <pageSetup paperSize="9" scale="50" orientation="portrait" horizontalDpi="4294967293" r:id="rId1"/>
  <headerFooter>
    <oddHeader>&amp;CLife Insubricus</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31"/>
  <sheetViews>
    <sheetView zoomScale="80" zoomScaleNormal="80" workbookViewId="0">
      <pane xSplit="1" topLeftCell="J1" activePane="topRight" state="frozen"/>
      <selection pane="topRight" activeCell="M5" sqref="M5:M16"/>
    </sheetView>
  </sheetViews>
  <sheetFormatPr defaultColWidth="9.140625" defaultRowHeight="18" x14ac:dyDescent="0.25"/>
  <cols>
    <col min="1" max="1" width="11" style="65" customWidth="1"/>
    <col min="2" max="2" width="15.85546875" style="66" bestFit="1" customWidth="1"/>
    <col min="3" max="3" width="16" style="65" bestFit="1" customWidth="1"/>
    <col min="4" max="4" width="12.85546875" style="65" bestFit="1" customWidth="1"/>
    <col min="5" max="5" width="13.140625" style="65" bestFit="1" customWidth="1"/>
    <col min="6" max="6" width="14.5703125" style="65" customWidth="1"/>
    <col min="7" max="7" width="12.7109375" style="65" customWidth="1"/>
    <col min="8" max="8" width="12.5703125" style="65" customWidth="1"/>
    <col min="9" max="9" width="13.85546875" style="65" customWidth="1"/>
    <col min="10" max="10" width="12.5703125" style="65" customWidth="1"/>
    <col min="11" max="11" width="13.5703125" style="65" bestFit="1" customWidth="1"/>
    <col min="12" max="12" width="9.140625" style="65"/>
    <col min="13" max="13" width="15" style="65" customWidth="1"/>
    <col min="14" max="14" width="10.140625" style="65" customWidth="1"/>
    <col min="15" max="15" width="11.140625" style="65" customWidth="1"/>
    <col min="16" max="16" width="14.5703125" style="65" customWidth="1"/>
    <col min="17" max="17" width="14.28515625" style="65" customWidth="1"/>
    <col min="18" max="18" width="11.5703125" style="65" bestFit="1" customWidth="1"/>
    <col min="19" max="19" width="16.140625" style="65" customWidth="1"/>
    <col min="20" max="20" width="11.5703125" style="65" bestFit="1" customWidth="1"/>
    <col min="21" max="21" width="12.5703125" style="65" bestFit="1" customWidth="1"/>
    <col min="22" max="16384" width="9.140625" style="65"/>
  </cols>
  <sheetData>
    <row r="1" spans="1:21" ht="22.5" customHeight="1" x14ac:dyDescent="0.25">
      <c r="C1" s="261" t="s">
        <v>626</v>
      </c>
      <c r="D1" s="261"/>
      <c r="E1" s="261"/>
      <c r="F1" s="261"/>
      <c r="G1" s="261"/>
      <c r="H1" s="261"/>
      <c r="I1" s="261"/>
      <c r="J1" s="261"/>
      <c r="K1" s="74"/>
      <c r="L1" s="67"/>
      <c r="M1" s="261" t="s">
        <v>627</v>
      </c>
      <c r="N1" s="261"/>
      <c r="O1" s="261"/>
      <c r="P1" s="261"/>
      <c r="Q1" s="261"/>
      <c r="R1" s="261"/>
      <c r="S1" s="261"/>
      <c r="T1" s="261"/>
    </row>
    <row r="2" spans="1:21" x14ac:dyDescent="0.25">
      <c r="C2" s="261"/>
      <c r="D2" s="261"/>
      <c r="E2" s="261"/>
      <c r="F2" s="261"/>
      <c r="G2" s="261"/>
      <c r="H2" s="261"/>
      <c r="I2" s="261"/>
      <c r="J2" s="261"/>
      <c r="K2" s="74"/>
      <c r="L2" s="67"/>
      <c r="M2" s="261"/>
      <c r="N2" s="261"/>
      <c r="O2" s="261"/>
      <c r="P2" s="261"/>
      <c r="Q2" s="261"/>
      <c r="R2" s="261"/>
      <c r="S2" s="261"/>
      <c r="T2" s="261"/>
    </row>
    <row r="3" spans="1:21" x14ac:dyDescent="0.25">
      <c r="C3" s="74"/>
      <c r="D3" s="74"/>
      <c r="E3" s="74"/>
      <c r="F3" s="74"/>
      <c r="G3" s="74"/>
      <c r="H3" s="74"/>
      <c r="I3" s="74"/>
      <c r="J3" s="74"/>
      <c r="K3" s="74"/>
      <c r="L3" s="67"/>
      <c r="M3" s="74"/>
      <c r="N3" s="74"/>
      <c r="O3" s="74"/>
      <c r="P3" s="74"/>
      <c r="Q3" s="74"/>
      <c r="R3" s="74"/>
      <c r="S3" s="74"/>
      <c r="T3" s="74"/>
    </row>
    <row r="4" spans="1:21" ht="26.25" x14ac:dyDescent="0.25">
      <c r="B4" s="65"/>
      <c r="C4" s="77" t="s">
        <v>2</v>
      </c>
      <c r="D4" s="85" t="s">
        <v>628</v>
      </c>
      <c r="E4" s="88" t="s">
        <v>629</v>
      </c>
      <c r="F4" s="85" t="s">
        <v>5</v>
      </c>
      <c r="G4" s="85" t="s">
        <v>6</v>
      </c>
      <c r="H4" s="85" t="s">
        <v>474</v>
      </c>
      <c r="I4" s="85" t="s">
        <v>7</v>
      </c>
      <c r="J4" s="75" t="s">
        <v>8</v>
      </c>
      <c r="K4" s="91" t="s">
        <v>630</v>
      </c>
      <c r="L4" s="68"/>
      <c r="M4" s="77" t="s">
        <v>2</v>
      </c>
      <c r="N4" s="85" t="s">
        <v>628</v>
      </c>
      <c r="O4" s="88" t="s">
        <v>629</v>
      </c>
      <c r="P4" s="85" t="s">
        <v>5</v>
      </c>
      <c r="Q4" s="85" t="s">
        <v>6</v>
      </c>
      <c r="R4" s="85" t="s">
        <v>474</v>
      </c>
      <c r="S4" s="85" t="s">
        <v>7</v>
      </c>
      <c r="T4" s="75" t="s">
        <v>8</v>
      </c>
      <c r="U4" s="91" t="s">
        <v>630</v>
      </c>
    </row>
    <row r="5" spans="1:21" x14ac:dyDescent="0.25">
      <c r="A5" s="81" t="s">
        <v>23</v>
      </c>
      <c r="C5" s="89">
        <v>2642</v>
      </c>
      <c r="D5" s="90"/>
      <c r="E5" s="90"/>
      <c r="F5" s="90"/>
      <c r="G5" s="90"/>
      <c r="H5" s="90"/>
      <c r="I5" s="90"/>
      <c r="J5" s="90"/>
      <c r="K5" s="86">
        <f>SUM(C5:J5)</f>
        <v>2642</v>
      </c>
      <c r="L5" s="69"/>
      <c r="M5" s="215">
        <v>3012.6099999999997</v>
      </c>
      <c r="N5" s="90"/>
      <c r="O5" s="90"/>
      <c r="P5" s="90"/>
      <c r="Q5" s="90"/>
      <c r="R5" s="90"/>
      <c r="S5" s="90"/>
      <c r="T5" s="90"/>
      <c r="U5" s="86">
        <f>SUM(M5:T5)</f>
        <v>3012.6099999999997</v>
      </c>
    </row>
    <row r="6" spans="1:21" x14ac:dyDescent="0.25">
      <c r="A6" s="82" t="s">
        <v>30</v>
      </c>
      <c r="C6" s="78">
        <v>2280</v>
      </c>
      <c r="D6" s="86"/>
      <c r="E6" s="86"/>
      <c r="F6" s="86"/>
      <c r="G6" s="86"/>
      <c r="H6" s="86"/>
      <c r="I6" s="86"/>
      <c r="J6" s="86"/>
      <c r="K6" s="86">
        <f t="shared" ref="K6:K16" si="0">SUM(C6:J6)</f>
        <v>2280</v>
      </c>
      <c r="L6" s="69"/>
      <c r="M6" s="216">
        <v>700</v>
      </c>
      <c r="N6" s="86"/>
      <c r="O6" s="86"/>
      <c r="P6" s="86"/>
      <c r="Q6" s="86"/>
      <c r="R6" s="86"/>
      <c r="S6" s="86"/>
      <c r="T6" s="86"/>
      <c r="U6" s="86">
        <f t="shared" ref="U6:U16" si="1">SUM(M6:T6)</f>
        <v>700</v>
      </c>
    </row>
    <row r="7" spans="1:21" x14ac:dyDescent="0.25">
      <c r="A7" s="82" t="s">
        <v>31</v>
      </c>
      <c r="C7" s="78">
        <v>2280</v>
      </c>
      <c r="D7" s="86"/>
      <c r="E7" s="86"/>
      <c r="F7" s="86"/>
      <c r="G7" s="86"/>
      <c r="H7" s="86"/>
      <c r="I7" s="86"/>
      <c r="J7" s="86"/>
      <c r="K7" s="86">
        <f t="shared" si="0"/>
        <v>2280</v>
      </c>
      <c r="L7" s="69"/>
      <c r="M7" s="216">
        <v>787.5</v>
      </c>
      <c r="N7" s="86"/>
      <c r="O7" s="86"/>
      <c r="P7" s="86"/>
      <c r="Q7" s="86"/>
      <c r="R7" s="86"/>
      <c r="S7" s="86"/>
      <c r="T7" s="86"/>
      <c r="U7" s="86">
        <f t="shared" si="1"/>
        <v>787.5</v>
      </c>
    </row>
    <row r="8" spans="1:21" x14ac:dyDescent="0.25">
      <c r="A8" s="82" t="s">
        <v>32</v>
      </c>
      <c r="C8" s="79">
        <v>2280</v>
      </c>
      <c r="D8" s="87"/>
      <c r="E8" s="87"/>
      <c r="F8" s="87"/>
      <c r="G8" s="87"/>
      <c r="H8" s="87"/>
      <c r="I8" s="87"/>
      <c r="J8" s="86"/>
      <c r="K8" s="86">
        <f t="shared" si="0"/>
        <v>2280</v>
      </c>
      <c r="L8" s="70"/>
      <c r="M8" s="217">
        <v>875</v>
      </c>
      <c r="N8" s="87"/>
      <c r="O8" s="87"/>
      <c r="P8" s="87"/>
      <c r="Q8" s="87"/>
      <c r="R8" s="87"/>
      <c r="S8" s="87"/>
      <c r="T8" s="86"/>
      <c r="U8" s="86">
        <f t="shared" si="1"/>
        <v>875</v>
      </c>
    </row>
    <row r="9" spans="1:21" x14ac:dyDescent="0.25">
      <c r="A9" s="82" t="s">
        <v>66</v>
      </c>
      <c r="C9" s="78">
        <v>1750</v>
      </c>
      <c r="D9" s="86"/>
      <c r="E9" s="86"/>
      <c r="F9" s="86"/>
      <c r="G9" s="86"/>
      <c r="H9" s="86"/>
      <c r="I9" s="86"/>
      <c r="J9" s="86"/>
      <c r="K9" s="86">
        <f t="shared" si="0"/>
        <v>1750</v>
      </c>
      <c r="L9" s="69"/>
      <c r="M9" s="216">
        <v>700</v>
      </c>
      <c r="N9" s="86"/>
      <c r="O9" s="86"/>
      <c r="P9" s="86"/>
      <c r="Q9" s="86"/>
      <c r="R9" s="86"/>
      <c r="S9" s="86"/>
      <c r="T9" s="86"/>
      <c r="U9" s="86">
        <f t="shared" si="1"/>
        <v>700</v>
      </c>
    </row>
    <row r="10" spans="1:21" x14ac:dyDescent="0.25">
      <c r="A10" s="82" t="s">
        <v>70</v>
      </c>
      <c r="C10" s="78">
        <v>3500</v>
      </c>
      <c r="D10" s="86"/>
      <c r="E10" s="86"/>
      <c r="F10" s="86"/>
      <c r="G10" s="86"/>
      <c r="H10" s="86"/>
      <c r="I10" s="86"/>
      <c r="J10" s="86"/>
      <c r="K10" s="86">
        <f t="shared" si="0"/>
        <v>3500</v>
      </c>
      <c r="L10" s="69"/>
      <c r="M10" s="216"/>
      <c r="N10" s="86"/>
      <c r="O10" s="86"/>
      <c r="P10" s="86"/>
      <c r="Q10" s="86"/>
      <c r="R10" s="86"/>
      <c r="S10" s="86"/>
      <c r="T10" s="86"/>
      <c r="U10" s="86">
        <f t="shared" si="1"/>
        <v>0</v>
      </c>
    </row>
    <row r="11" spans="1:21" x14ac:dyDescent="0.25">
      <c r="A11" s="83" t="s">
        <v>141</v>
      </c>
      <c r="C11" s="78">
        <v>33990</v>
      </c>
      <c r="D11" s="86"/>
      <c r="E11" s="86"/>
      <c r="F11" s="86"/>
      <c r="G11" s="86"/>
      <c r="H11" s="86"/>
      <c r="I11" s="86"/>
      <c r="J11" s="86"/>
      <c r="K11" s="86">
        <f t="shared" si="0"/>
        <v>33990</v>
      </c>
      <c r="L11" s="69"/>
      <c r="M11" s="216">
        <v>3937.5</v>
      </c>
      <c r="N11" s="86"/>
      <c r="O11" s="86"/>
      <c r="P11" s="86"/>
      <c r="Q11" s="86"/>
      <c r="R11" s="86"/>
      <c r="S11" s="86"/>
      <c r="T11" s="86"/>
      <c r="U11" s="86">
        <f t="shared" si="1"/>
        <v>3937.5</v>
      </c>
    </row>
    <row r="12" spans="1:21" x14ac:dyDescent="0.25">
      <c r="A12" s="83" t="s">
        <v>145</v>
      </c>
      <c r="C12" s="78">
        <v>55760</v>
      </c>
      <c r="D12" s="86"/>
      <c r="E12" s="86">
        <v>46000</v>
      </c>
      <c r="F12" s="86"/>
      <c r="G12" s="86"/>
      <c r="H12" s="86"/>
      <c r="I12" s="86"/>
      <c r="J12" s="86"/>
      <c r="K12" s="86">
        <f t="shared" si="0"/>
        <v>101760</v>
      </c>
      <c r="L12" s="69"/>
      <c r="M12" s="216">
        <v>1225</v>
      </c>
      <c r="N12" s="86"/>
      <c r="O12" s="86"/>
      <c r="P12" s="86"/>
      <c r="Q12" s="86"/>
      <c r="R12" s="86"/>
      <c r="S12" s="86"/>
      <c r="T12" s="86"/>
      <c r="U12" s="86">
        <f t="shared" si="1"/>
        <v>1225</v>
      </c>
    </row>
    <row r="13" spans="1:21" x14ac:dyDescent="0.25">
      <c r="A13" s="83" t="s">
        <v>146</v>
      </c>
      <c r="C13" s="78">
        <v>3500</v>
      </c>
      <c r="D13" s="86">
        <v>1000</v>
      </c>
      <c r="E13" s="86"/>
      <c r="F13" s="86"/>
      <c r="G13" s="86"/>
      <c r="H13" s="86"/>
      <c r="I13" s="86"/>
      <c r="J13" s="86"/>
      <c r="K13" s="86">
        <f t="shared" si="0"/>
        <v>4500</v>
      </c>
      <c r="L13" s="69"/>
      <c r="M13" s="216"/>
      <c r="N13" s="86"/>
      <c r="O13" s="86"/>
      <c r="P13" s="86"/>
      <c r="Q13" s="86"/>
      <c r="R13" s="86"/>
      <c r="S13" s="86"/>
      <c r="T13" s="86"/>
      <c r="U13" s="86">
        <f t="shared" si="1"/>
        <v>0</v>
      </c>
    </row>
    <row r="14" spans="1:21" x14ac:dyDescent="0.25">
      <c r="A14" s="83" t="s">
        <v>147</v>
      </c>
      <c r="C14" s="78">
        <v>44420</v>
      </c>
      <c r="D14" s="86"/>
      <c r="E14" s="86"/>
      <c r="F14" s="86"/>
      <c r="G14" s="86"/>
      <c r="H14" s="86"/>
      <c r="I14" s="86"/>
      <c r="J14" s="86"/>
      <c r="K14" s="86">
        <f t="shared" si="0"/>
        <v>44420</v>
      </c>
      <c r="L14" s="69"/>
      <c r="M14" s="216"/>
      <c r="N14" s="86"/>
      <c r="O14" s="86"/>
      <c r="P14" s="86"/>
      <c r="Q14" s="86"/>
      <c r="R14" s="86"/>
      <c r="S14" s="86"/>
      <c r="T14" s="86"/>
      <c r="U14" s="86">
        <f t="shared" si="1"/>
        <v>0</v>
      </c>
    </row>
    <row r="15" spans="1:21" x14ac:dyDescent="0.25">
      <c r="A15" s="83" t="s">
        <v>164</v>
      </c>
      <c r="C15" s="78">
        <v>249800</v>
      </c>
      <c r="D15" s="86">
        <v>9000</v>
      </c>
      <c r="E15" s="86"/>
      <c r="F15" s="86"/>
      <c r="G15" s="86"/>
      <c r="H15" s="86"/>
      <c r="I15" s="86"/>
      <c r="J15" s="86"/>
      <c r="K15" s="86">
        <f t="shared" si="0"/>
        <v>258800</v>
      </c>
      <c r="L15" s="69"/>
      <c r="M15" s="216">
        <v>48971.990000000005</v>
      </c>
      <c r="N15" s="86"/>
      <c r="O15" s="86"/>
      <c r="P15" s="86"/>
      <c r="Q15" s="86"/>
      <c r="R15" s="86"/>
      <c r="S15" s="86"/>
      <c r="T15" s="86"/>
      <c r="U15" s="86">
        <f t="shared" si="1"/>
        <v>48971.990000000005</v>
      </c>
    </row>
    <row r="16" spans="1:21" x14ac:dyDescent="0.25">
      <c r="A16" s="84" t="s">
        <v>168</v>
      </c>
      <c r="C16" s="80">
        <v>2830</v>
      </c>
      <c r="D16" s="76"/>
      <c r="E16" s="76"/>
      <c r="F16" s="76"/>
      <c r="G16" s="76"/>
      <c r="H16" s="76"/>
      <c r="I16" s="76"/>
      <c r="J16" s="76"/>
      <c r="K16" s="76">
        <f t="shared" si="0"/>
        <v>2830</v>
      </c>
      <c r="L16" s="71"/>
      <c r="M16" s="218"/>
      <c r="N16" s="76"/>
      <c r="O16" s="76"/>
      <c r="P16" s="76"/>
      <c r="Q16" s="76"/>
      <c r="R16" s="76"/>
      <c r="S16" s="76"/>
      <c r="T16" s="76"/>
      <c r="U16" s="76">
        <f t="shared" si="1"/>
        <v>0</v>
      </c>
    </row>
    <row r="17" spans="1:13" x14ac:dyDescent="0.25">
      <c r="B17" s="72"/>
      <c r="K17" s="1" t="s">
        <v>632</v>
      </c>
    </row>
    <row r="18" spans="1:13" x14ac:dyDescent="0.25">
      <c r="A18" s="93" t="s">
        <v>631</v>
      </c>
      <c r="B18" s="94">
        <v>32272</v>
      </c>
      <c r="C18" s="92">
        <f>SUM(C5:C16)</f>
        <v>405032</v>
      </c>
      <c r="D18" s="92">
        <f t="shared" ref="D18:J18" si="2">SUM(D5:D16)</f>
        <v>10000</v>
      </c>
      <c r="E18" s="92">
        <f t="shared" si="2"/>
        <v>46000</v>
      </c>
      <c r="F18" s="92">
        <f t="shared" si="2"/>
        <v>0</v>
      </c>
      <c r="G18" s="92">
        <f t="shared" si="2"/>
        <v>0</v>
      </c>
      <c r="H18" s="92">
        <f t="shared" si="2"/>
        <v>0</v>
      </c>
      <c r="I18" s="92">
        <f t="shared" si="2"/>
        <v>0</v>
      </c>
      <c r="J18" s="92">
        <f t="shared" si="2"/>
        <v>0</v>
      </c>
      <c r="K18" s="95">
        <f>SUM(B18:J18)</f>
        <v>493304</v>
      </c>
      <c r="M18" s="92">
        <f>SUM(M5:M16)</f>
        <v>60209.600000000006</v>
      </c>
    </row>
    <row r="19" spans="1:13" x14ac:dyDescent="0.25">
      <c r="B19" s="23"/>
    </row>
    <row r="20" spans="1:13" x14ac:dyDescent="0.25">
      <c r="A20" s="99" t="s">
        <v>637</v>
      </c>
      <c r="B20" s="104">
        <f>K18</f>
        <v>493304</v>
      </c>
    </row>
    <row r="21" spans="1:13" x14ac:dyDescent="0.25">
      <c r="A21" s="100" t="s">
        <v>638</v>
      </c>
      <c r="B21" s="105">
        <v>461031</v>
      </c>
      <c r="M21" s="212" t="s">
        <v>741</v>
      </c>
    </row>
    <row r="22" spans="1:13" ht="43.5" x14ac:dyDescent="0.25">
      <c r="A22" s="214" t="s">
        <v>743</v>
      </c>
      <c r="B22" s="108">
        <f>B20-B21</f>
        <v>32273</v>
      </c>
      <c r="M22" s="213"/>
    </row>
    <row r="23" spans="1:13" x14ac:dyDescent="0.25">
      <c r="B23" s="73"/>
    </row>
    <row r="24" spans="1:13" x14ac:dyDescent="0.25">
      <c r="B24" s="73"/>
    </row>
    <row r="25" spans="1:13" x14ac:dyDescent="0.25">
      <c r="B25" s="73"/>
    </row>
    <row r="26" spans="1:13" x14ac:dyDescent="0.25">
      <c r="B26" s="73"/>
    </row>
    <row r="27" spans="1:13" x14ac:dyDescent="0.25">
      <c r="B27" s="73"/>
    </row>
    <row r="28" spans="1:13" x14ac:dyDescent="0.25">
      <c r="B28" s="23"/>
    </row>
    <row r="29" spans="1:13" x14ac:dyDescent="0.25">
      <c r="B29" s="23"/>
    </row>
    <row r="30" spans="1:13" x14ac:dyDescent="0.25">
      <c r="B30" s="23"/>
    </row>
    <row r="31" spans="1:13" x14ac:dyDescent="0.25">
      <c r="B31" s="64"/>
    </row>
  </sheetData>
  <mergeCells count="2">
    <mergeCell ref="C1:J2"/>
    <mergeCell ref="M1:T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66"/>
  <sheetViews>
    <sheetView zoomScale="80" zoomScaleNormal="80" workbookViewId="0">
      <pane xSplit="1" topLeftCell="P1" activePane="topRight" state="frozen"/>
      <selection pane="topRight" activeCell="Y5" sqref="Y5:Y18"/>
    </sheetView>
  </sheetViews>
  <sheetFormatPr defaultColWidth="9.140625" defaultRowHeight="18" x14ac:dyDescent="0.25"/>
  <cols>
    <col min="1" max="1" width="22.28515625" style="65" customWidth="1"/>
    <col min="2" max="2" width="17.42578125" style="66" customWidth="1"/>
    <col min="3" max="3" width="16" style="65" bestFit="1" customWidth="1"/>
    <col min="4" max="4" width="12.85546875" style="65" bestFit="1" customWidth="1"/>
    <col min="5" max="5" width="13.140625" style="65" bestFit="1" customWidth="1"/>
    <col min="6" max="6" width="14.5703125" style="65" customWidth="1"/>
    <col min="7" max="7" width="12.7109375" style="65" customWidth="1"/>
    <col min="8" max="8" width="12.5703125" style="65" customWidth="1"/>
    <col min="9" max="9" width="14.28515625" style="65" customWidth="1"/>
    <col min="10" max="10" width="15.28515625" style="65" customWidth="1"/>
    <col min="11" max="11" width="17.7109375" style="65" bestFit="1" customWidth="1"/>
    <col min="12" max="12" width="9.140625" style="65"/>
    <col min="13" max="13" width="22.28515625" style="65" customWidth="1"/>
    <col min="14" max="14" width="17.42578125" style="66" customWidth="1"/>
    <col min="15" max="15" width="16" style="65" bestFit="1" customWidth="1"/>
    <col min="16" max="16" width="12.85546875" style="65" bestFit="1" customWidth="1"/>
    <col min="17" max="17" width="13.140625" style="65" bestFit="1" customWidth="1"/>
    <col min="18" max="18" width="14.5703125" style="65" customWidth="1"/>
    <col min="19" max="19" width="12.7109375" style="65" customWidth="1"/>
    <col min="20" max="20" width="12.5703125" style="65" customWidth="1"/>
    <col min="21" max="21" width="14.28515625" style="65" customWidth="1"/>
    <col min="22" max="22" width="15.28515625" style="65" customWidth="1"/>
    <col min="23" max="23" width="17.7109375" style="65" bestFit="1" customWidth="1"/>
    <col min="24" max="24" width="9.140625" style="65"/>
    <col min="25" max="25" width="11.5703125" style="65" bestFit="1" customWidth="1"/>
    <col min="26" max="26" width="10.140625" style="65" customWidth="1"/>
    <col min="27" max="27" width="11.140625" style="65" customWidth="1"/>
    <col min="28" max="28" width="14.5703125" style="65" customWidth="1"/>
    <col min="29" max="29" width="14.28515625" style="65" customWidth="1"/>
    <col min="30" max="30" width="11.5703125" style="65" bestFit="1" customWidth="1"/>
    <col min="31" max="31" width="13.28515625" style="65" customWidth="1"/>
    <col min="32" max="32" width="11.5703125" style="65" bestFit="1" customWidth="1"/>
    <col min="33" max="33" width="12.5703125" style="65" bestFit="1" customWidth="1"/>
    <col min="34" max="16384" width="9.140625" style="65"/>
  </cols>
  <sheetData>
    <row r="1" spans="1:33" ht="22.5" customHeight="1" x14ac:dyDescent="0.25">
      <c r="C1" s="261" t="s">
        <v>626</v>
      </c>
      <c r="D1" s="261"/>
      <c r="E1" s="261"/>
      <c r="F1" s="261"/>
      <c r="G1" s="261"/>
      <c r="H1" s="261"/>
      <c r="I1" s="261"/>
      <c r="J1" s="261"/>
      <c r="K1" s="74"/>
      <c r="L1" s="67"/>
      <c r="O1" s="262" t="s">
        <v>740</v>
      </c>
      <c r="P1" s="262"/>
      <c r="Q1" s="262"/>
      <c r="R1" s="262"/>
      <c r="S1" s="262"/>
      <c r="T1" s="262"/>
      <c r="U1" s="262"/>
      <c r="V1" s="262"/>
      <c r="W1" s="74"/>
      <c r="X1" s="67"/>
      <c r="Y1" s="261" t="s">
        <v>627</v>
      </c>
      <c r="Z1" s="261"/>
      <c r="AA1" s="261"/>
      <c r="AB1" s="261"/>
      <c r="AC1" s="261"/>
      <c r="AD1" s="261"/>
      <c r="AE1" s="261"/>
      <c r="AF1" s="261"/>
    </row>
    <row r="2" spans="1:33" x14ac:dyDescent="0.25">
      <c r="C2" s="261"/>
      <c r="D2" s="261"/>
      <c r="E2" s="261"/>
      <c r="F2" s="261"/>
      <c r="G2" s="261"/>
      <c r="H2" s="261"/>
      <c r="I2" s="261"/>
      <c r="J2" s="261"/>
      <c r="K2" s="74"/>
      <c r="L2" s="67"/>
      <c r="O2" s="262"/>
      <c r="P2" s="262"/>
      <c r="Q2" s="262"/>
      <c r="R2" s="262"/>
      <c r="S2" s="262"/>
      <c r="T2" s="262"/>
      <c r="U2" s="262"/>
      <c r="V2" s="262"/>
      <c r="W2" s="74"/>
      <c r="X2" s="67"/>
      <c r="Y2" s="261"/>
      <c r="Z2" s="261"/>
      <c r="AA2" s="261"/>
      <c r="AB2" s="261"/>
      <c r="AC2" s="261"/>
      <c r="AD2" s="261"/>
      <c r="AE2" s="261"/>
      <c r="AF2" s="261"/>
    </row>
    <row r="3" spans="1:33" x14ac:dyDescent="0.25">
      <c r="C3" s="74"/>
      <c r="D3" s="74"/>
      <c r="E3" s="74"/>
      <c r="F3" s="74"/>
      <c r="G3" s="74"/>
      <c r="H3" s="74"/>
      <c r="I3" s="74"/>
      <c r="J3" s="74"/>
      <c r="K3" s="74"/>
      <c r="L3" s="67"/>
      <c r="O3" s="74"/>
      <c r="P3" s="74"/>
      <c r="Q3" s="74"/>
      <c r="R3" s="74"/>
      <c r="S3" s="74"/>
      <c r="T3" s="74"/>
      <c r="U3" s="74"/>
      <c r="V3" s="74"/>
      <c r="W3" s="74"/>
      <c r="X3" s="67"/>
      <c r="Y3" s="74"/>
      <c r="Z3" s="74"/>
      <c r="AA3" s="74"/>
      <c r="AB3" s="74"/>
      <c r="AC3" s="74"/>
      <c r="AD3" s="74"/>
      <c r="AE3" s="74"/>
      <c r="AF3" s="74"/>
    </row>
    <row r="4" spans="1:33" ht="26.25" x14ac:dyDescent="0.25">
      <c r="B4" s="65"/>
      <c r="C4" s="77" t="s">
        <v>2</v>
      </c>
      <c r="D4" s="85" t="s">
        <v>628</v>
      </c>
      <c r="E4" s="88" t="s">
        <v>629</v>
      </c>
      <c r="F4" s="85" t="s">
        <v>5</v>
      </c>
      <c r="G4" s="85" t="s">
        <v>6</v>
      </c>
      <c r="H4" s="85" t="s">
        <v>474</v>
      </c>
      <c r="I4" s="85" t="s">
        <v>7</v>
      </c>
      <c r="J4" s="75" t="s">
        <v>8</v>
      </c>
      <c r="K4" s="91" t="s">
        <v>630</v>
      </c>
      <c r="L4" s="68"/>
      <c r="N4" s="65"/>
      <c r="O4" s="77" t="s">
        <v>2</v>
      </c>
      <c r="P4" s="85" t="s">
        <v>628</v>
      </c>
      <c r="Q4" s="88" t="s">
        <v>629</v>
      </c>
      <c r="R4" s="85" t="s">
        <v>5</v>
      </c>
      <c r="S4" s="85" t="s">
        <v>6</v>
      </c>
      <c r="T4" s="85" t="s">
        <v>474</v>
      </c>
      <c r="U4" s="85" t="s">
        <v>7</v>
      </c>
      <c r="V4" s="75" t="s">
        <v>8</v>
      </c>
      <c r="W4" s="91" t="s">
        <v>630</v>
      </c>
      <c r="X4" s="68"/>
      <c r="Y4" s="77" t="s">
        <v>2</v>
      </c>
      <c r="Z4" s="85" t="s">
        <v>628</v>
      </c>
      <c r="AA4" s="88" t="s">
        <v>629</v>
      </c>
      <c r="AB4" s="85" t="s">
        <v>5</v>
      </c>
      <c r="AC4" s="85" t="s">
        <v>6</v>
      </c>
      <c r="AD4" s="85" t="s">
        <v>474</v>
      </c>
      <c r="AE4" s="85" t="s">
        <v>7</v>
      </c>
      <c r="AF4" s="75" t="s">
        <v>8</v>
      </c>
      <c r="AG4" s="91" t="s">
        <v>630</v>
      </c>
    </row>
    <row r="5" spans="1:33" x14ac:dyDescent="0.25">
      <c r="A5" s="81" t="s">
        <v>23</v>
      </c>
      <c r="C5" s="89">
        <v>3156</v>
      </c>
      <c r="D5" s="90"/>
      <c r="E5" s="90"/>
      <c r="F5" s="90"/>
      <c r="G5" s="90"/>
      <c r="H5" s="90"/>
      <c r="I5" s="90"/>
      <c r="J5" s="90"/>
      <c r="K5" s="86">
        <f>SUM(C5:J5)</f>
        <v>3156</v>
      </c>
      <c r="L5" s="69"/>
      <c r="N5" s="81" t="s">
        <v>23</v>
      </c>
      <c r="O5" s="89">
        <v>3156</v>
      </c>
      <c r="P5" s="90"/>
      <c r="Q5" s="90"/>
      <c r="R5" s="90"/>
      <c r="S5" s="90"/>
      <c r="T5" s="90"/>
      <c r="U5" s="90"/>
      <c r="V5" s="90"/>
      <c r="W5" s="86">
        <f>SUM(O5:V5)</f>
        <v>3156</v>
      </c>
      <c r="X5" s="69"/>
      <c r="Y5" s="215">
        <v>1231.18</v>
      </c>
      <c r="Z5" s="90"/>
      <c r="AA5" s="90"/>
      <c r="AB5" s="90"/>
      <c r="AC5" s="90"/>
      <c r="AD5" s="90"/>
      <c r="AE5" s="90"/>
      <c r="AF5" s="90"/>
      <c r="AG5" s="86">
        <f>SUM(Y5:AF5)</f>
        <v>1231.18</v>
      </c>
    </row>
    <row r="6" spans="1:33" x14ac:dyDescent="0.25">
      <c r="A6" s="82" t="s">
        <v>30</v>
      </c>
      <c r="C6" s="78">
        <v>3564</v>
      </c>
      <c r="D6" s="86"/>
      <c r="E6" s="86"/>
      <c r="F6" s="86"/>
      <c r="G6" s="86"/>
      <c r="H6" s="86"/>
      <c r="I6" s="86"/>
      <c r="J6" s="86"/>
      <c r="K6" s="86">
        <f t="shared" ref="K6:K18" si="0">SUM(C6:J6)</f>
        <v>3564</v>
      </c>
      <c r="L6" s="69"/>
      <c r="N6" s="82" t="s">
        <v>30</v>
      </c>
      <c r="O6" s="78">
        <v>3564</v>
      </c>
      <c r="P6" s="86"/>
      <c r="Q6" s="86"/>
      <c r="R6" s="86"/>
      <c r="S6" s="86"/>
      <c r="T6" s="86"/>
      <c r="U6" s="86"/>
      <c r="V6" s="86"/>
      <c r="W6" s="86">
        <f t="shared" ref="W6:W18" si="1">SUM(O6:V6)</f>
        <v>3564</v>
      </c>
      <c r="X6" s="69"/>
      <c r="Y6" s="216">
        <v>1795.66</v>
      </c>
      <c r="Z6" s="86"/>
      <c r="AA6" s="86"/>
      <c r="AB6" s="86"/>
      <c r="AC6" s="86"/>
      <c r="AD6" s="86"/>
      <c r="AE6" s="86"/>
      <c r="AF6" s="86"/>
      <c r="AG6" s="86">
        <f t="shared" ref="AG6:AG18" si="2">SUM(Y6:AF6)</f>
        <v>1795.66</v>
      </c>
    </row>
    <row r="7" spans="1:33" x14ac:dyDescent="0.25">
      <c r="A7" s="82" t="s">
        <v>31</v>
      </c>
      <c r="C7" s="78">
        <v>2062</v>
      </c>
      <c r="D7" s="86"/>
      <c r="E7" s="86"/>
      <c r="F7" s="86"/>
      <c r="G7" s="86"/>
      <c r="H7" s="86"/>
      <c r="I7" s="86"/>
      <c r="J7" s="86"/>
      <c r="K7" s="86">
        <f t="shared" si="0"/>
        <v>2062</v>
      </c>
      <c r="L7" s="69"/>
      <c r="N7" s="82" t="s">
        <v>31</v>
      </c>
      <c r="O7" s="78">
        <v>2062</v>
      </c>
      <c r="P7" s="86"/>
      <c r="Q7" s="86"/>
      <c r="R7" s="86"/>
      <c r="S7" s="86"/>
      <c r="T7" s="86"/>
      <c r="U7" s="86"/>
      <c r="V7" s="86"/>
      <c r="W7" s="86">
        <f t="shared" si="1"/>
        <v>2062</v>
      </c>
      <c r="X7" s="69"/>
      <c r="Y7" s="216"/>
      <c r="Z7" s="86"/>
      <c r="AA7" s="86"/>
      <c r="AB7" s="86"/>
      <c r="AC7" s="86"/>
      <c r="AD7" s="86"/>
      <c r="AE7" s="86"/>
      <c r="AF7" s="86"/>
      <c r="AG7" s="86">
        <f t="shared" si="2"/>
        <v>0</v>
      </c>
    </row>
    <row r="8" spans="1:33" x14ac:dyDescent="0.25">
      <c r="A8" s="82" t="s">
        <v>32</v>
      </c>
      <c r="C8" s="79">
        <v>2895</v>
      </c>
      <c r="D8" s="87"/>
      <c r="E8" s="87">
        <v>25000</v>
      </c>
      <c r="F8" s="87"/>
      <c r="G8" s="87"/>
      <c r="H8" s="87"/>
      <c r="I8" s="87"/>
      <c r="J8" s="86"/>
      <c r="K8" s="86">
        <f t="shared" si="0"/>
        <v>27895</v>
      </c>
      <c r="L8" s="70"/>
      <c r="N8" s="82" t="s">
        <v>32</v>
      </c>
      <c r="O8" s="79">
        <v>2895</v>
      </c>
      <c r="P8" s="87"/>
      <c r="Q8" s="87">
        <v>25000</v>
      </c>
      <c r="R8" s="87"/>
      <c r="S8" s="87"/>
      <c r="T8" s="87"/>
      <c r="U8" s="87"/>
      <c r="V8" s="86"/>
      <c r="W8" s="86">
        <f t="shared" si="1"/>
        <v>27895</v>
      </c>
      <c r="X8" s="70"/>
      <c r="Y8" s="217">
        <v>2062.46</v>
      </c>
      <c r="Z8" s="87"/>
      <c r="AA8" s="87"/>
      <c r="AB8" s="87"/>
      <c r="AC8" s="87"/>
      <c r="AD8" s="87"/>
      <c r="AE8" s="87"/>
      <c r="AF8" s="86"/>
      <c r="AG8" s="86">
        <f t="shared" si="2"/>
        <v>2062.46</v>
      </c>
    </row>
    <row r="9" spans="1:33" x14ac:dyDescent="0.25">
      <c r="A9" s="82" t="s">
        <v>53</v>
      </c>
      <c r="C9" s="78">
        <v>1460</v>
      </c>
      <c r="D9" s="86"/>
      <c r="E9" s="86"/>
      <c r="F9" s="86"/>
      <c r="G9" s="86"/>
      <c r="H9" s="86"/>
      <c r="I9" s="86"/>
      <c r="J9" s="86"/>
      <c r="K9" s="86">
        <f t="shared" si="0"/>
        <v>1460</v>
      </c>
      <c r="L9" s="69"/>
      <c r="N9" s="82" t="s">
        <v>53</v>
      </c>
      <c r="O9" s="78">
        <v>1460</v>
      </c>
      <c r="P9" s="86"/>
      <c r="Q9" s="86"/>
      <c r="R9" s="86"/>
      <c r="S9" s="86"/>
      <c r="T9" s="86"/>
      <c r="U9" s="86"/>
      <c r="V9" s="86"/>
      <c r="W9" s="86">
        <f t="shared" si="1"/>
        <v>1460</v>
      </c>
      <c r="X9" s="69"/>
      <c r="Y9" s="216"/>
      <c r="Z9" s="86"/>
      <c r="AA9" s="86"/>
      <c r="AB9" s="86"/>
      <c r="AC9" s="86"/>
      <c r="AD9" s="86"/>
      <c r="AE9" s="86"/>
      <c r="AF9" s="86"/>
      <c r="AG9" s="86">
        <f t="shared" si="2"/>
        <v>0</v>
      </c>
    </row>
    <row r="10" spans="1:33" x14ac:dyDescent="0.25">
      <c r="A10" s="82" t="s">
        <v>61</v>
      </c>
      <c r="C10" s="78">
        <v>3504</v>
      </c>
      <c r="D10" s="86"/>
      <c r="E10" s="86"/>
      <c r="F10" s="86"/>
      <c r="G10" s="86"/>
      <c r="H10" s="86"/>
      <c r="I10" s="86"/>
      <c r="J10" s="86"/>
      <c r="K10" s="86">
        <f t="shared" si="0"/>
        <v>3504</v>
      </c>
      <c r="L10" s="69"/>
      <c r="N10" s="82" t="s">
        <v>61</v>
      </c>
      <c r="O10" s="78">
        <v>3504</v>
      </c>
      <c r="P10" s="86"/>
      <c r="Q10" s="86"/>
      <c r="R10" s="86"/>
      <c r="S10" s="86"/>
      <c r="T10" s="86"/>
      <c r="U10" s="86"/>
      <c r="V10" s="86"/>
      <c r="W10" s="86">
        <f t="shared" si="1"/>
        <v>3504</v>
      </c>
      <c r="X10" s="69"/>
      <c r="Y10" s="216">
        <v>121.08</v>
      </c>
      <c r="Z10" s="86"/>
      <c r="AA10" s="86"/>
      <c r="AB10" s="86"/>
      <c r="AC10" s="86"/>
      <c r="AD10" s="86"/>
      <c r="AE10" s="86"/>
      <c r="AF10" s="86"/>
      <c r="AG10" s="86">
        <f t="shared" si="2"/>
        <v>121.08</v>
      </c>
    </row>
    <row r="11" spans="1:33" x14ac:dyDescent="0.25">
      <c r="A11" s="82" t="s">
        <v>66</v>
      </c>
      <c r="C11" s="78">
        <v>5455</v>
      </c>
      <c r="D11" s="86"/>
      <c r="E11" s="86"/>
      <c r="F11" s="86"/>
      <c r="G11" s="86"/>
      <c r="H11" s="86"/>
      <c r="I11" s="86"/>
      <c r="J11" s="86">
        <v>10000</v>
      </c>
      <c r="K11" s="86">
        <f t="shared" si="0"/>
        <v>15455</v>
      </c>
      <c r="L11" s="69"/>
      <c r="N11" s="82" t="s">
        <v>66</v>
      </c>
      <c r="O11" s="78">
        <v>5455</v>
      </c>
      <c r="P11" s="86"/>
      <c r="Q11" s="86"/>
      <c r="R11" s="86"/>
      <c r="S11" s="86"/>
      <c r="T11" s="86"/>
      <c r="U11" s="86"/>
      <c r="V11" s="86">
        <v>10000</v>
      </c>
      <c r="W11" s="86">
        <f t="shared" si="1"/>
        <v>15455</v>
      </c>
      <c r="X11" s="69"/>
      <c r="Y11" s="216"/>
      <c r="Z11" s="86"/>
      <c r="AA11" s="86"/>
      <c r="AB11" s="86"/>
      <c r="AC11" s="86"/>
      <c r="AD11" s="86"/>
      <c r="AE11" s="86"/>
      <c r="AF11" s="86"/>
      <c r="AG11" s="86">
        <f t="shared" si="2"/>
        <v>0</v>
      </c>
    </row>
    <row r="12" spans="1:33" x14ac:dyDescent="0.25">
      <c r="A12" s="82" t="s">
        <v>70</v>
      </c>
      <c r="C12" s="78">
        <v>2895</v>
      </c>
      <c r="D12" s="86"/>
      <c r="E12" s="86"/>
      <c r="F12" s="86"/>
      <c r="G12" s="86"/>
      <c r="H12" s="86"/>
      <c r="I12" s="86"/>
      <c r="J12" s="86"/>
      <c r="K12" s="86">
        <f t="shared" si="0"/>
        <v>2895</v>
      </c>
      <c r="L12" s="69"/>
      <c r="N12" s="82" t="s">
        <v>70</v>
      </c>
      <c r="O12" s="78">
        <v>2895</v>
      </c>
      <c r="P12" s="86"/>
      <c r="Q12" s="86"/>
      <c r="R12" s="86"/>
      <c r="S12" s="86"/>
      <c r="T12" s="86"/>
      <c r="U12" s="86"/>
      <c r="V12" s="86"/>
      <c r="W12" s="86">
        <f t="shared" si="1"/>
        <v>2895</v>
      </c>
      <c r="X12" s="69"/>
      <c r="Y12" s="216"/>
      <c r="Z12" s="86"/>
      <c r="AA12" s="86"/>
      <c r="AB12" s="86"/>
      <c r="AC12" s="86"/>
      <c r="AD12" s="86"/>
      <c r="AE12" s="86"/>
      <c r="AF12" s="86"/>
      <c r="AG12" s="86">
        <f t="shared" si="2"/>
        <v>0</v>
      </c>
    </row>
    <row r="13" spans="1:33" x14ac:dyDescent="0.25">
      <c r="A13" s="83" t="s">
        <v>89</v>
      </c>
      <c r="C13" s="78">
        <v>2535</v>
      </c>
      <c r="D13" s="86"/>
      <c r="E13" s="86">
        <v>10000</v>
      </c>
      <c r="F13" s="208">
        <v>254600</v>
      </c>
      <c r="G13" s="208"/>
      <c r="H13" s="144"/>
      <c r="I13" s="86"/>
      <c r="J13" s="86"/>
      <c r="K13" s="86">
        <f t="shared" si="0"/>
        <v>267135</v>
      </c>
      <c r="L13" s="69"/>
      <c r="N13" s="83" t="s">
        <v>89</v>
      </c>
      <c r="O13" s="78">
        <v>2535</v>
      </c>
      <c r="P13" s="86"/>
      <c r="Q13" s="86">
        <v>10000</v>
      </c>
      <c r="R13" s="144">
        <f>(254600-26000)</f>
        <v>228600</v>
      </c>
      <c r="S13" s="86"/>
      <c r="T13" s="144">
        <f>26000+1820</f>
        <v>27820</v>
      </c>
      <c r="U13" s="86"/>
      <c r="V13" s="86"/>
      <c r="W13" s="86">
        <f t="shared" si="1"/>
        <v>268955</v>
      </c>
      <c r="X13" s="69"/>
      <c r="Y13" s="216">
        <v>282.52</v>
      </c>
      <c r="Z13" s="86"/>
      <c r="AA13" s="86"/>
      <c r="AB13" s="86"/>
      <c r="AC13" s="86"/>
      <c r="AD13" s="86"/>
      <c r="AE13" s="86"/>
      <c r="AF13" s="86"/>
      <c r="AG13" s="86">
        <f t="shared" si="2"/>
        <v>282.52</v>
      </c>
    </row>
    <row r="14" spans="1:33" x14ac:dyDescent="0.25">
      <c r="A14" s="83" t="s">
        <v>102</v>
      </c>
      <c r="C14" s="78">
        <v>2920</v>
      </c>
      <c r="D14" s="86"/>
      <c r="E14" s="86"/>
      <c r="F14" s="86"/>
      <c r="G14" s="86"/>
      <c r="H14" s="86"/>
      <c r="I14" s="86"/>
      <c r="J14" s="86"/>
      <c r="K14" s="86">
        <f t="shared" si="0"/>
        <v>2920</v>
      </c>
      <c r="L14" s="69"/>
      <c r="N14" s="83" t="s">
        <v>102</v>
      </c>
      <c r="O14" s="78">
        <v>2920</v>
      </c>
      <c r="P14" s="86"/>
      <c r="Q14" s="86"/>
      <c r="R14" s="86"/>
      <c r="S14" s="86"/>
      <c r="T14" s="86"/>
      <c r="U14" s="86"/>
      <c r="V14" s="86"/>
      <c r="W14" s="86">
        <f t="shared" si="1"/>
        <v>2920</v>
      </c>
      <c r="X14" s="69"/>
      <c r="Y14" s="216"/>
      <c r="Z14" s="86"/>
      <c r="AA14" s="86"/>
      <c r="AB14" s="86"/>
      <c r="AC14" s="86"/>
      <c r="AD14" s="86"/>
      <c r="AE14" s="86"/>
      <c r="AF14" s="86"/>
      <c r="AG14" s="86">
        <f t="shared" si="2"/>
        <v>0</v>
      </c>
    </row>
    <row r="15" spans="1:33" x14ac:dyDescent="0.25">
      <c r="A15" s="83" t="s">
        <v>125</v>
      </c>
      <c r="C15" s="78">
        <v>2920</v>
      </c>
      <c r="D15" s="86"/>
      <c r="E15" s="86">
        <v>30000</v>
      </c>
      <c r="F15" s="86"/>
      <c r="G15" s="86"/>
      <c r="H15" s="86"/>
      <c r="I15" s="86"/>
      <c r="J15" s="86"/>
      <c r="K15" s="86">
        <f t="shared" si="0"/>
        <v>32920</v>
      </c>
      <c r="L15" s="69"/>
      <c r="N15" s="83" t="s">
        <v>125</v>
      </c>
      <c r="O15" s="78">
        <v>2920</v>
      </c>
      <c r="P15" s="86"/>
      <c r="Q15" s="86">
        <v>30000</v>
      </c>
      <c r="R15" s="86"/>
      <c r="S15" s="86"/>
      <c r="T15" s="86"/>
      <c r="U15" s="86"/>
      <c r="V15" s="86"/>
      <c r="W15" s="86">
        <f t="shared" si="1"/>
        <v>32920</v>
      </c>
      <c r="X15" s="69"/>
      <c r="Y15" s="216"/>
      <c r="Z15" s="86"/>
      <c r="AA15" s="86"/>
      <c r="AB15" s="86"/>
      <c r="AC15" s="86"/>
      <c r="AD15" s="86"/>
      <c r="AE15" s="86"/>
      <c r="AF15" s="86"/>
      <c r="AG15" s="86">
        <f t="shared" si="2"/>
        <v>0</v>
      </c>
    </row>
    <row r="16" spans="1:33" x14ac:dyDescent="0.25">
      <c r="A16" s="83" t="s">
        <v>145</v>
      </c>
      <c r="C16" s="78">
        <v>876</v>
      </c>
      <c r="D16" s="86"/>
      <c r="E16" s="86">
        <v>24000</v>
      </c>
      <c r="F16" s="86"/>
      <c r="G16" s="86"/>
      <c r="H16" s="86"/>
      <c r="I16" s="86"/>
      <c r="J16" s="86"/>
      <c r="K16" s="86">
        <f t="shared" si="0"/>
        <v>24876</v>
      </c>
      <c r="L16" s="69"/>
      <c r="N16" s="83" t="s">
        <v>145</v>
      </c>
      <c r="O16" s="78">
        <v>876</v>
      </c>
      <c r="P16" s="86"/>
      <c r="Q16" s="86">
        <v>24000</v>
      </c>
      <c r="R16" s="86"/>
      <c r="S16" s="86"/>
      <c r="T16" s="86"/>
      <c r="U16" s="86"/>
      <c r="V16" s="86"/>
      <c r="W16" s="86">
        <f t="shared" si="1"/>
        <v>24876</v>
      </c>
      <c r="X16" s="69"/>
      <c r="Y16" s="216">
        <v>260.95999999999998</v>
      </c>
      <c r="Z16" s="86"/>
      <c r="AA16" s="86"/>
      <c r="AB16" s="86"/>
      <c r="AC16" s="86"/>
      <c r="AD16" s="86"/>
      <c r="AE16" s="86"/>
      <c r="AF16" s="86"/>
      <c r="AG16" s="86">
        <f t="shared" si="2"/>
        <v>260.95999999999998</v>
      </c>
    </row>
    <row r="17" spans="1:33" x14ac:dyDescent="0.25">
      <c r="A17" s="83" t="s">
        <v>164</v>
      </c>
      <c r="C17" s="78">
        <v>16640</v>
      </c>
      <c r="D17" s="86"/>
      <c r="E17" s="86"/>
      <c r="F17" s="86"/>
      <c r="G17" s="86"/>
      <c r="H17" s="86"/>
      <c r="I17" s="86"/>
      <c r="J17" s="86"/>
      <c r="K17" s="86">
        <f t="shared" si="0"/>
        <v>16640</v>
      </c>
      <c r="L17" s="69"/>
      <c r="N17" s="83" t="s">
        <v>164</v>
      </c>
      <c r="O17" s="78">
        <v>16640</v>
      </c>
      <c r="P17" s="86"/>
      <c r="Q17" s="86"/>
      <c r="R17" s="86"/>
      <c r="S17" s="86"/>
      <c r="T17" s="86"/>
      <c r="U17" s="86"/>
      <c r="V17" s="86"/>
      <c r="W17" s="86">
        <f t="shared" si="1"/>
        <v>16640</v>
      </c>
      <c r="X17" s="69"/>
      <c r="Y17" s="216">
        <v>2939.08</v>
      </c>
      <c r="Z17" s="86"/>
      <c r="AA17" s="86"/>
      <c r="AB17" s="86"/>
      <c r="AC17" s="86"/>
      <c r="AD17" s="86"/>
      <c r="AE17" s="86"/>
      <c r="AF17" s="86"/>
      <c r="AG17" s="86">
        <f t="shared" si="2"/>
        <v>2939.08</v>
      </c>
    </row>
    <row r="18" spans="1:33" x14ac:dyDescent="0.25">
      <c r="A18" s="84" t="s">
        <v>168</v>
      </c>
      <c r="C18" s="80">
        <v>3045</v>
      </c>
      <c r="D18" s="76"/>
      <c r="E18" s="76"/>
      <c r="F18" s="76"/>
      <c r="G18" s="76"/>
      <c r="H18" s="76"/>
      <c r="I18" s="76"/>
      <c r="J18" s="76"/>
      <c r="K18" s="76">
        <f t="shared" si="0"/>
        <v>3045</v>
      </c>
      <c r="L18" s="71"/>
      <c r="N18" s="84" t="s">
        <v>168</v>
      </c>
      <c r="O18" s="80">
        <v>3045</v>
      </c>
      <c r="P18" s="76"/>
      <c r="Q18" s="76"/>
      <c r="R18" s="76"/>
      <c r="S18" s="76"/>
      <c r="T18" s="76"/>
      <c r="U18" s="76"/>
      <c r="V18" s="76"/>
      <c r="W18" s="76">
        <f t="shared" si="1"/>
        <v>3045</v>
      </c>
      <c r="X18" s="71"/>
      <c r="Y18" s="218">
        <v>398.25</v>
      </c>
      <c r="Z18" s="76"/>
      <c r="AA18" s="76"/>
      <c r="AB18" s="76"/>
      <c r="AC18" s="76"/>
      <c r="AD18" s="76"/>
      <c r="AE18" s="76"/>
      <c r="AF18" s="76"/>
      <c r="AG18" s="76">
        <f t="shared" si="2"/>
        <v>398.25</v>
      </c>
    </row>
    <row r="19" spans="1:33" x14ac:dyDescent="0.25">
      <c r="B19" s="148">
        <f>0.07*(C20+E20+F20+J20)</f>
        <v>28526.890000000003</v>
      </c>
      <c r="K19" s="1" t="s">
        <v>632</v>
      </c>
      <c r="N19" s="148">
        <f>0.07*(O20+Q20+R20+V20)</f>
        <v>26706.890000000003</v>
      </c>
      <c r="W19" s="1" t="s">
        <v>632</v>
      </c>
    </row>
    <row r="20" spans="1:33" x14ac:dyDescent="0.25">
      <c r="A20" s="93" t="s">
        <v>631</v>
      </c>
      <c r="B20" s="94">
        <v>28526</v>
      </c>
      <c r="C20" s="92">
        <f>SUM(C5:C18)</f>
        <v>53927</v>
      </c>
      <c r="D20" s="92">
        <f t="shared" ref="D20:J20" si="3">SUM(D5:D18)</f>
        <v>0</v>
      </c>
      <c r="E20" s="92">
        <f t="shared" si="3"/>
        <v>89000</v>
      </c>
      <c r="F20" s="92">
        <f t="shared" si="3"/>
        <v>254600</v>
      </c>
      <c r="G20" s="92">
        <f t="shared" si="3"/>
        <v>0</v>
      </c>
      <c r="H20" s="92">
        <f t="shared" si="3"/>
        <v>0</v>
      </c>
      <c r="I20" s="92">
        <f t="shared" si="3"/>
        <v>0</v>
      </c>
      <c r="J20" s="92">
        <f t="shared" si="3"/>
        <v>10000</v>
      </c>
      <c r="K20" s="95">
        <f>SUM(B20:J20)</f>
        <v>436053</v>
      </c>
      <c r="M20" s="93" t="s">
        <v>631</v>
      </c>
      <c r="N20" s="94">
        <f>(O20+Q20+R20+V20)*7/100</f>
        <v>26706.89</v>
      </c>
      <c r="O20" s="92">
        <f>SUM(O5:O18)</f>
        <v>53927</v>
      </c>
      <c r="P20" s="92">
        <f t="shared" ref="P20:V20" si="4">SUM(P5:P18)</f>
        <v>0</v>
      </c>
      <c r="Q20" s="92">
        <f t="shared" si="4"/>
        <v>89000</v>
      </c>
      <c r="R20" s="92">
        <f t="shared" si="4"/>
        <v>228600</v>
      </c>
      <c r="S20" s="92">
        <f t="shared" si="4"/>
        <v>0</v>
      </c>
      <c r="T20" s="92">
        <f t="shared" si="4"/>
        <v>27820</v>
      </c>
      <c r="U20" s="92">
        <f t="shared" si="4"/>
        <v>0</v>
      </c>
      <c r="V20" s="92">
        <f t="shared" si="4"/>
        <v>10000</v>
      </c>
      <c r="W20" s="95">
        <f>SUM(N20:V20)</f>
        <v>436053.89</v>
      </c>
    </row>
    <row r="21" spans="1:33" x14ac:dyDescent="0.25">
      <c r="A21" s="209"/>
      <c r="B21" s="210"/>
      <c r="M21" s="209"/>
      <c r="N21" s="210"/>
    </row>
    <row r="22" spans="1:33" x14ac:dyDescent="0.25">
      <c r="B22" s="149">
        <f>B20-B19</f>
        <v>-0.8900000000030559</v>
      </c>
      <c r="K22" s="65">
        <v>436053</v>
      </c>
      <c r="N22" s="149">
        <f>N20-N19</f>
        <v>0</v>
      </c>
    </row>
    <row r="23" spans="1:33" x14ac:dyDescent="0.25">
      <c r="A23" s="99" t="s">
        <v>637</v>
      </c>
      <c r="B23" s="104">
        <f>K20</f>
        <v>436053</v>
      </c>
      <c r="K23" s="71">
        <f>+K20-K22</f>
        <v>0</v>
      </c>
      <c r="M23" s="99" t="s">
        <v>637</v>
      </c>
      <c r="N23" s="104">
        <f>W20</f>
        <v>436053.89</v>
      </c>
    </row>
    <row r="24" spans="1:33" x14ac:dyDescent="0.25">
      <c r="A24" s="100" t="s">
        <v>638</v>
      </c>
      <c r="B24" s="105">
        <v>277600</v>
      </c>
      <c r="K24" s="71"/>
      <c r="M24" s="100" t="s">
        <v>638</v>
      </c>
      <c r="N24" s="105">
        <v>277600</v>
      </c>
      <c r="W24" s="71"/>
    </row>
    <row r="25" spans="1:33" ht="29.25" x14ac:dyDescent="0.25">
      <c r="A25" s="101" t="s">
        <v>639</v>
      </c>
      <c r="B25" s="106">
        <v>53927</v>
      </c>
      <c r="M25" s="101" t="s">
        <v>639</v>
      </c>
      <c r="N25" s="106">
        <v>53927</v>
      </c>
    </row>
    <row r="26" spans="1:33" ht="29.25" x14ac:dyDescent="0.25">
      <c r="A26" s="101" t="s">
        <v>640</v>
      </c>
      <c r="B26" s="106">
        <f>B20</f>
        <v>28526</v>
      </c>
      <c r="M26" s="101" t="s">
        <v>640</v>
      </c>
      <c r="N26" s="106">
        <f>N20</f>
        <v>26706.89</v>
      </c>
    </row>
    <row r="27" spans="1:33" x14ac:dyDescent="0.25">
      <c r="A27" s="102" t="s">
        <v>641</v>
      </c>
      <c r="B27" s="107">
        <f>B29-(B25+B26)-40000</f>
        <v>36000</v>
      </c>
      <c r="M27" s="102" t="s">
        <v>641</v>
      </c>
      <c r="N27" s="107">
        <f>N29-(N25+N26)-40000</f>
        <v>37820.000000000015</v>
      </c>
    </row>
    <row r="28" spans="1:33" x14ac:dyDescent="0.25">
      <c r="A28" s="102" t="s">
        <v>645</v>
      </c>
      <c r="B28" s="107">
        <v>40000</v>
      </c>
      <c r="M28" s="102" t="s">
        <v>645</v>
      </c>
      <c r="N28" s="107">
        <v>40000</v>
      </c>
    </row>
    <row r="29" spans="1:33" x14ac:dyDescent="0.25">
      <c r="A29" s="214" t="s">
        <v>743</v>
      </c>
      <c r="B29" s="108">
        <f>B23-B24</f>
        <v>158453</v>
      </c>
      <c r="M29" s="214" t="s">
        <v>743</v>
      </c>
      <c r="N29" s="108">
        <f>N23-N24</f>
        <v>158453.89000000001</v>
      </c>
    </row>
    <row r="30" spans="1:33" x14ac:dyDescent="0.25">
      <c r="B30" s="73"/>
      <c r="N30" s="73"/>
    </row>
    <row r="31" spans="1:33" x14ac:dyDescent="0.25">
      <c r="B31" s="23"/>
      <c r="N31" s="23"/>
    </row>
    <row r="32" spans="1:33" x14ac:dyDescent="0.25">
      <c r="B32" s="23"/>
      <c r="N32" s="23"/>
    </row>
    <row r="33" spans="2:14" x14ac:dyDescent="0.25">
      <c r="B33" s="23"/>
      <c r="N33" s="23"/>
    </row>
    <row r="34" spans="2:14" x14ac:dyDescent="0.25">
      <c r="B34" s="23"/>
      <c r="N34" s="23"/>
    </row>
    <row r="35" spans="2:14" x14ac:dyDescent="0.25">
      <c r="B35" s="23"/>
      <c r="N35" s="23"/>
    </row>
    <row r="36" spans="2:14" x14ac:dyDescent="0.25">
      <c r="B36" s="23"/>
      <c r="N36" s="23"/>
    </row>
    <row r="37" spans="2:14" x14ac:dyDescent="0.25">
      <c r="B37" s="23"/>
      <c r="N37" s="23"/>
    </row>
    <row r="38" spans="2:14" x14ac:dyDescent="0.25">
      <c r="B38" s="23"/>
      <c r="N38" s="23"/>
    </row>
    <row r="39" spans="2:14" x14ac:dyDescent="0.25">
      <c r="B39" s="23"/>
      <c r="N39" s="23"/>
    </row>
    <row r="40" spans="2:14" x14ac:dyDescent="0.25">
      <c r="B40" s="23"/>
      <c r="N40" s="23"/>
    </row>
    <row r="41" spans="2:14" x14ac:dyDescent="0.25">
      <c r="B41" s="23"/>
      <c r="N41" s="23"/>
    </row>
    <row r="42" spans="2:14" x14ac:dyDescent="0.25">
      <c r="B42" s="23"/>
      <c r="N42" s="23"/>
    </row>
    <row r="43" spans="2:14" x14ac:dyDescent="0.25">
      <c r="B43" s="23"/>
      <c r="N43" s="23"/>
    </row>
    <row r="44" spans="2:14" x14ac:dyDescent="0.25">
      <c r="B44" s="23"/>
      <c r="N44" s="23"/>
    </row>
    <row r="45" spans="2:14" x14ac:dyDescent="0.25">
      <c r="B45" s="23"/>
      <c r="N45" s="23"/>
    </row>
    <row r="46" spans="2:14" x14ac:dyDescent="0.25">
      <c r="B46" s="23"/>
      <c r="N46" s="23"/>
    </row>
    <row r="47" spans="2:14" x14ac:dyDescent="0.25">
      <c r="B47" s="23"/>
      <c r="N47" s="23"/>
    </row>
    <row r="48" spans="2:14" x14ac:dyDescent="0.25">
      <c r="B48" s="23"/>
      <c r="N48" s="23"/>
    </row>
    <row r="49" spans="2:14" x14ac:dyDescent="0.25">
      <c r="B49" s="23"/>
      <c r="N49" s="23"/>
    </row>
    <row r="50" spans="2:14" x14ac:dyDescent="0.25">
      <c r="B50" s="23"/>
      <c r="N50" s="23"/>
    </row>
    <row r="51" spans="2:14" x14ac:dyDescent="0.25">
      <c r="B51" s="23"/>
      <c r="N51" s="23"/>
    </row>
    <row r="52" spans="2:14" x14ac:dyDescent="0.25">
      <c r="B52" s="23"/>
      <c r="N52" s="23"/>
    </row>
    <row r="53" spans="2:14" x14ac:dyDescent="0.25">
      <c r="N53" s="23"/>
    </row>
    <row r="54" spans="2:14" x14ac:dyDescent="0.25">
      <c r="N54" s="23"/>
    </row>
    <row r="55" spans="2:14" x14ac:dyDescent="0.25">
      <c r="H55" s="92">
        <f>H41-4000</f>
        <v>-4000</v>
      </c>
      <c r="N55" s="23"/>
    </row>
    <row r="56" spans="2:14" x14ac:dyDescent="0.25">
      <c r="G56" s="65" t="s">
        <v>695</v>
      </c>
      <c r="H56" s="65">
        <v>0.98299999999999998</v>
      </c>
      <c r="N56" s="23"/>
    </row>
    <row r="57" spans="2:14" x14ac:dyDescent="0.25">
      <c r="G57" s="65" t="s">
        <v>696</v>
      </c>
      <c r="H57" s="150">
        <f>+H55/H56</f>
        <v>-4069.1759918616481</v>
      </c>
      <c r="N57" s="23"/>
    </row>
    <row r="58" spans="2:14" x14ac:dyDescent="0.25">
      <c r="H58" s="65">
        <f>+H57*H56</f>
        <v>-4000</v>
      </c>
      <c r="N58" s="23"/>
    </row>
    <row r="59" spans="2:14" x14ac:dyDescent="0.25">
      <c r="H59" s="65">
        <v>4000</v>
      </c>
      <c r="N59" s="23"/>
    </row>
    <row r="60" spans="2:14" x14ac:dyDescent="0.25">
      <c r="H60" s="65">
        <f>+H59+H58</f>
        <v>0</v>
      </c>
      <c r="N60" s="23"/>
    </row>
    <row r="61" spans="2:14" x14ac:dyDescent="0.25">
      <c r="N61" s="23"/>
    </row>
    <row r="62" spans="2:14" x14ac:dyDescent="0.25">
      <c r="H62" s="65">
        <v>22380</v>
      </c>
      <c r="N62" s="23"/>
    </row>
    <row r="63" spans="2:14" x14ac:dyDescent="0.25">
      <c r="H63" s="150">
        <f>+H62*H56</f>
        <v>21999.54</v>
      </c>
      <c r="N63" s="23"/>
    </row>
    <row r="64" spans="2:14" x14ac:dyDescent="0.25">
      <c r="H64" s="150">
        <f>+H63+H59</f>
        <v>25999.54</v>
      </c>
      <c r="N64" s="23"/>
    </row>
    <row r="65" spans="14:14" x14ac:dyDescent="0.25">
      <c r="N65" s="23"/>
    </row>
    <row r="66" spans="14:14" x14ac:dyDescent="0.25">
      <c r="N66" s="23"/>
    </row>
  </sheetData>
  <mergeCells count="3">
    <mergeCell ref="C1:J2"/>
    <mergeCell ref="Y1:AF2"/>
    <mergeCell ref="O1:V2"/>
  </mergeCell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G37"/>
  <sheetViews>
    <sheetView zoomScale="80" zoomScaleNormal="80" workbookViewId="0">
      <pane xSplit="1" topLeftCell="O1" activePane="topRight" state="frozen"/>
      <selection pane="topRight" activeCell="Y5" sqref="Y5:Y21"/>
    </sheetView>
  </sheetViews>
  <sheetFormatPr defaultColWidth="9.140625" defaultRowHeight="18" x14ac:dyDescent="0.25"/>
  <cols>
    <col min="1" max="1" width="22.7109375" style="65" customWidth="1"/>
    <col min="2" max="2" width="17.7109375" style="66" bestFit="1" customWidth="1"/>
    <col min="3" max="3" width="16" style="65" bestFit="1" customWidth="1"/>
    <col min="4" max="4" width="12.85546875" style="65" bestFit="1" customWidth="1"/>
    <col min="5" max="5" width="13.140625" style="65" bestFit="1" customWidth="1"/>
    <col min="6" max="6" width="14.5703125" style="65" customWidth="1"/>
    <col min="7" max="7" width="12.7109375" style="65" customWidth="1"/>
    <col min="8" max="8" width="12.5703125" style="65" customWidth="1"/>
    <col min="9" max="9" width="15.5703125" style="65" customWidth="1"/>
    <col min="10" max="10" width="12.5703125" style="65" customWidth="1"/>
    <col min="11" max="11" width="15.140625" style="65" bestFit="1" customWidth="1"/>
    <col min="12" max="12" width="9.140625" style="65"/>
    <col min="13" max="13" width="29.42578125" style="65" bestFit="1" customWidth="1"/>
    <col min="14" max="14" width="17.7109375" style="66" bestFit="1" customWidth="1"/>
    <col min="15" max="15" width="16" style="65" bestFit="1" customWidth="1"/>
    <col min="16" max="16" width="12.85546875" style="65" bestFit="1" customWidth="1"/>
    <col min="17" max="17" width="13.140625" style="65" bestFit="1" customWidth="1"/>
    <col min="18" max="18" width="14.5703125" style="65" customWidth="1"/>
    <col min="19" max="19" width="12.7109375" style="65" customWidth="1"/>
    <col min="20" max="20" width="12.5703125" style="65" customWidth="1"/>
    <col min="21" max="21" width="15.5703125" style="65" customWidth="1"/>
    <col min="22" max="22" width="12.5703125" style="65" customWidth="1"/>
    <col min="23" max="23" width="15.140625" style="65" bestFit="1" customWidth="1"/>
    <col min="24" max="24" width="9.140625" style="65"/>
    <col min="25" max="25" width="17.7109375" style="65" bestFit="1" customWidth="1"/>
    <col min="26" max="26" width="10.140625" style="65" customWidth="1"/>
    <col min="27" max="27" width="11.140625" style="65" customWidth="1"/>
    <col min="28" max="28" width="14.5703125" style="65" customWidth="1"/>
    <col min="29" max="29" width="14.28515625" style="65" customWidth="1"/>
    <col min="30" max="30" width="11.5703125" style="65" bestFit="1" customWidth="1"/>
    <col min="31" max="31" width="14.5703125" style="65" customWidth="1"/>
    <col min="32" max="32" width="11.5703125" style="65" bestFit="1" customWidth="1"/>
    <col min="33" max="33" width="12.5703125" style="65" bestFit="1" customWidth="1"/>
    <col min="34" max="16384" width="9.140625" style="65"/>
  </cols>
  <sheetData>
    <row r="1" spans="1:33" ht="22.5" customHeight="1" x14ac:dyDescent="0.25">
      <c r="C1" s="261" t="s">
        <v>626</v>
      </c>
      <c r="D1" s="261"/>
      <c r="E1" s="261"/>
      <c r="F1" s="261"/>
      <c r="G1" s="261"/>
      <c r="H1" s="261"/>
      <c r="I1" s="261"/>
      <c r="J1" s="261"/>
      <c r="K1" s="74"/>
      <c r="L1" s="67"/>
      <c r="O1" s="262" t="s">
        <v>734</v>
      </c>
      <c r="P1" s="262"/>
      <c r="Q1" s="262"/>
      <c r="R1" s="262"/>
      <c r="S1" s="262"/>
      <c r="T1" s="262"/>
      <c r="U1" s="262"/>
      <c r="V1" s="262"/>
      <c r="W1" s="74"/>
      <c r="X1" s="67"/>
      <c r="Y1" s="261" t="s">
        <v>627</v>
      </c>
      <c r="Z1" s="261"/>
      <c r="AA1" s="261"/>
      <c r="AB1" s="261"/>
      <c r="AC1" s="261"/>
      <c r="AD1" s="261"/>
      <c r="AE1" s="261"/>
      <c r="AF1" s="261"/>
    </row>
    <row r="2" spans="1:33" x14ac:dyDescent="0.25">
      <c r="C2" s="261"/>
      <c r="D2" s="261"/>
      <c r="E2" s="261"/>
      <c r="F2" s="261"/>
      <c r="G2" s="261"/>
      <c r="H2" s="261"/>
      <c r="I2" s="261"/>
      <c r="J2" s="261"/>
      <c r="K2" s="74"/>
      <c r="L2" s="67"/>
      <c r="O2" s="262"/>
      <c r="P2" s="262"/>
      <c r="Q2" s="262"/>
      <c r="R2" s="262"/>
      <c r="S2" s="262"/>
      <c r="T2" s="262"/>
      <c r="U2" s="262"/>
      <c r="V2" s="262"/>
      <c r="W2" s="74"/>
      <c r="X2" s="67"/>
      <c r="Y2" s="261"/>
      <c r="Z2" s="261"/>
      <c r="AA2" s="261"/>
      <c r="AB2" s="261"/>
      <c r="AC2" s="261"/>
      <c r="AD2" s="261"/>
      <c r="AE2" s="261"/>
      <c r="AF2" s="261"/>
    </row>
    <row r="3" spans="1:33" x14ac:dyDescent="0.25">
      <c r="C3" s="74"/>
      <c r="D3" s="74"/>
      <c r="E3" s="74"/>
      <c r="F3" s="74"/>
      <c r="G3" s="74"/>
      <c r="H3" s="74"/>
      <c r="I3" s="74"/>
      <c r="J3" s="74"/>
      <c r="K3" s="74"/>
      <c r="L3" s="67"/>
      <c r="O3" s="74"/>
      <c r="P3" s="74"/>
      <c r="Q3" s="74"/>
      <c r="R3" s="74"/>
      <c r="S3" s="74"/>
      <c r="T3" s="74"/>
      <c r="U3" s="74"/>
      <c r="V3" s="74"/>
      <c r="W3" s="74"/>
      <c r="X3" s="67"/>
      <c r="Y3" s="74"/>
      <c r="Z3" s="74"/>
      <c r="AA3" s="74"/>
      <c r="AB3" s="74"/>
      <c r="AC3" s="74"/>
      <c r="AD3" s="74"/>
      <c r="AE3" s="74"/>
      <c r="AF3" s="74"/>
    </row>
    <row r="4" spans="1:33" ht="26.25" x14ac:dyDescent="0.25">
      <c r="B4" s="65"/>
      <c r="C4" s="77" t="s">
        <v>2</v>
      </c>
      <c r="D4" s="85" t="s">
        <v>628</v>
      </c>
      <c r="E4" s="88" t="s">
        <v>629</v>
      </c>
      <c r="F4" s="85" t="s">
        <v>5</v>
      </c>
      <c r="G4" s="85" t="s">
        <v>6</v>
      </c>
      <c r="H4" s="85" t="s">
        <v>474</v>
      </c>
      <c r="I4" s="85" t="s">
        <v>7</v>
      </c>
      <c r="J4" s="75" t="s">
        <v>8</v>
      </c>
      <c r="K4" s="91" t="s">
        <v>630</v>
      </c>
      <c r="L4" s="68"/>
      <c r="N4" s="65"/>
      <c r="O4" s="77" t="s">
        <v>2</v>
      </c>
      <c r="P4" s="85" t="s">
        <v>628</v>
      </c>
      <c r="Q4" s="88" t="s">
        <v>629</v>
      </c>
      <c r="R4" s="85" t="s">
        <v>5</v>
      </c>
      <c r="S4" s="85" t="s">
        <v>6</v>
      </c>
      <c r="T4" s="85" t="s">
        <v>474</v>
      </c>
      <c r="U4" s="85" t="s">
        <v>7</v>
      </c>
      <c r="V4" s="75" t="s">
        <v>8</v>
      </c>
      <c r="W4" s="91" t="s">
        <v>630</v>
      </c>
      <c r="X4" s="68"/>
      <c r="Y4" s="77" t="s">
        <v>2</v>
      </c>
      <c r="Z4" s="85" t="s">
        <v>628</v>
      </c>
      <c r="AA4" s="88" t="s">
        <v>629</v>
      </c>
      <c r="AB4" s="85" t="s">
        <v>5</v>
      </c>
      <c r="AC4" s="85" t="s">
        <v>6</v>
      </c>
      <c r="AD4" s="85" t="s">
        <v>474</v>
      </c>
      <c r="AE4" s="85" t="s">
        <v>7</v>
      </c>
      <c r="AF4" s="75" t="s">
        <v>8</v>
      </c>
      <c r="AG4" s="91" t="s">
        <v>630</v>
      </c>
    </row>
    <row r="5" spans="1:33" x14ac:dyDescent="0.25">
      <c r="A5" s="81" t="s">
        <v>23</v>
      </c>
      <c r="C5" s="89">
        <v>1876</v>
      </c>
      <c r="D5" s="90"/>
      <c r="E5" s="90"/>
      <c r="F5" s="90"/>
      <c r="G5" s="90"/>
      <c r="H5" s="90"/>
      <c r="I5" s="90"/>
      <c r="J5" s="90"/>
      <c r="K5" s="86">
        <f>SUM(C5:J5)</f>
        <v>1876</v>
      </c>
      <c r="L5" s="69"/>
      <c r="N5" s="81" t="s">
        <v>23</v>
      </c>
      <c r="O5" s="89">
        <v>1876</v>
      </c>
      <c r="P5" s="90"/>
      <c r="Q5" s="90"/>
      <c r="R5" s="90"/>
      <c r="S5" s="90"/>
      <c r="T5" s="90"/>
      <c r="U5" s="90"/>
      <c r="V5" s="90"/>
      <c r="W5" s="86">
        <f>SUM(O5:V5)</f>
        <v>1876</v>
      </c>
      <c r="X5" s="69"/>
      <c r="Y5" s="215">
        <v>1582.8267982827779</v>
      </c>
      <c r="Z5" s="90"/>
      <c r="AA5" s="90"/>
      <c r="AB5" s="90"/>
      <c r="AC5" s="90"/>
      <c r="AD5" s="90"/>
      <c r="AE5" s="90"/>
      <c r="AF5" s="90"/>
      <c r="AG5" s="86">
        <f>SUM(Y5:AF5)</f>
        <v>1582.8267982827779</v>
      </c>
    </row>
    <row r="6" spans="1:33" x14ac:dyDescent="0.25">
      <c r="A6" s="82" t="s">
        <v>30</v>
      </c>
      <c r="C6" s="78">
        <v>4264</v>
      </c>
      <c r="D6" s="86"/>
      <c r="E6" s="86"/>
      <c r="F6" s="86"/>
      <c r="G6" s="86"/>
      <c r="H6" s="86"/>
      <c r="I6" s="86"/>
      <c r="J6" s="86"/>
      <c r="K6" s="86">
        <f t="shared" ref="K6:K21" si="0">SUM(C6:J6)</f>
        <v>4264</v>
      </c>
      <c r="L6" s="69"/>
      <c r="N6" s="82" t="s">
        <v>30</v>
      </c>
      <c r="O6" s="78">
        <v>4264</v>
      </c>
      <c r="P6" s="86"/>
      <c r="Q6" s="86"/>
      <c r="R6" s="86"/>
      <c r="S6" s="86"/>
      <c r="T6" s="86"/>
      <c r="U6" s="86"/>
      <c r="V6" s="86"/>
      <c r="W6" s="86">
        <f t="shared" ref="W6:W21" si="1">SUM(O6:V6)</f>
        <v>4264</v>
      </c>
      <c r="X6" s="69"/>
      <c r="Y6" s="216">
        <v>923.18263352134238</v>
      </c>
      <c r="Z6" s="86"/>
      <c r="AA6" s="86"/>
      <c r="AB6" s="86"/>
      <c r="AC6" s="86"/>
      <c r="AD6" s="86"/>
      <c r="AE6" s="86"/>
      <c r="AF6" s="86"/>
      <c r="AG6" s="86">
        <f t="shared" ref="AG6:AG21" si="2">SUM(Y6:AF6)</f>
        <v>923.18263352134238</v>
      </c>
    </row>
    <row r="7" spans="1:33" x14ac:dyDescent="0.25">
      <c r="A7" s="82" t="s">
        <v>31</v>
      </c>
      <c r="C7" s="78">
        <v>2542</v>
      </c>
      <c r="D7" s="86"/>
      <c r="E7" s="86"/>
      <c r="F7" s="86"/>
      <c r="G7" s="86"/>
      <c r="H7" s="86"/>
      <c r="I7" s="86"/>
      <c r="J7" s="86"/>
      <c r="K7" s="86">
        <f t="shared" si="0"/>
        <v>2542</v>
      </c>
      <c r="L7" s="69"/>
      <c r="N7" s="82" t="s">
        <v>31</v>
      </c>
      <c r="O7" s="78">
        <v>2542</v>
      </c>
      <c r="P7" s="86"/>
      <c r="Q7" s="86"/>
      <c r="R7" s="86"/>
      <c r="S7" s="86"/>
      <c r="T7" s="86"/>
      <c r="U7" s="86"/>
      <c r="V7" s="86"/>
      <c r="W7" s="86">
        <f t="shared" si="1"/>
        <v>2542</v>
      </c>
      <c r="X7" s="69"/>
      <c r="Y7" s="216">
        <v>786.00982486911744</v>
      </c>
      <c r="Z7" s="86"/>
      <c r="AA7" s="86"/>
      <c r="AB7" s="86"/>
      <c r="AC7" s="86"/>
      <c r="AD7" s="86"/>
      <c r="AE7" s="86"/>
      <c r="AF7" s="86"/>
      <c r="AG7" s="86">
        <f t="shared" si="2"/>
        <v>786.00982486911744</v>
      </c>
    </row>
    <row r="8" spans="1:33" x14ac:dyDescent="0.25">
      <c r="A8" s="82" t="s">
        <v>32</v>
      </c>
      <c r="C8" s="79"/>
      <c r="D8" s="87"/>
      <c r="E8" s="87">
        <v>35000</v>
      </c>
      <c r="F8" s="87"/>
      <c r="G8" s="87"/>
      <c r="H8" s="87"/>
      <c r="I8" s="87"/>
      <c r="J8" s="86"/>
      <c r="K8" s="86">
        <f t="shared" si="0"/>
        <v>35000</v>
      </c>
      <c r="L8" s="70"/>
      <c r="N8" s="82" t="s">
        <v>32</v>
      </c>
      <c r="O8" s="79"/>
      <c r="P8" s="87"/>
      <c r="Q8" s="87">
        <v>35000</v>
      </c>
      <c r="R8" s="87"/>
      <c r="S8" s="87"/>
      <c r="T8" s="87"/>
      <c r="U8" s="87"/>
      <c r="V8" s="86"/>
      <c r="W8" s="86">
        <f t="shared" si="1"/>
        <v>35000</v>
      </c>
      <c r="X8" s="70"/>
      <c r="Y8" s="217">
        <v>3067.1868929673542</v>
      </c>
      <c r="Z8" s="87"/>
      <c r="AA8" s="87"/>
      <c r="AB8" s="87"/>
      <c r="AC8" s="87"/>
      <c r="AD8" s="87"/>
      <c r="AE8" s="87"/>
      <c r="AF8" s="86"/>
      <c r="AG8" s="86">
        <f t="shared" si="2"/>
        <v>3067.1868929673542</v>
      </c>
    </row>
    <row r="9" spans="1:33" x14ac:dyDescent="0.25">
      <c r="A9" s="82" t="s">
        <v>53</v>
      </c>
      <c r="C9" s="78">
        <v>1580</v>
      </c>
      <c r="D9" s="86"/>
      <c r="E9" s="86"/>
      <c r="F9" s="86"/>
      <c r="G9" s="86"/>
      <c r="H9" s="86"/>
      <c r="I9" s="86"/>
      <c r="J9" s="86"/>
      <c r="K9" s="86">
        <f t="shared" si="0"/>
        <v>1580</v>
      </c>
      <c r="L9" s="69"/>
      <c r="N9" s="82" t="s">
        <v>53</v>
      </c>
      <c r="O9" s="78">
        <v>1580</v>
      </c>
      <c r="P9" s="86"/>
      <c r="Q9" s="86"/>
      <c r="R9" s="86"/>
      <c r="S9" s="86"/>
      <c r="T9" s="86"/>
      <c r="U9" s="86"/>
      <c r="V9" s="86"/>
      <c r="W9" s="86">
        <f t="shared" si="1"/>
        <v>1580</v>
      </c>
      <c r="X9" s="69"/>
      <c r="Y9" s="216">
        <v>791.93949644934366</v>
      </c>
      <c r="Z9" s="86"/>
      <c r="AA9" s="86"/>
      <c r="AB9" s="86"/>
      <c r="AC9" s="86"/>
      <c r="AD9" s="86"/>
      <c r="AE9" s="86"/>
      <c r="AF9" s="86"/>
      <c r="AG9" s="86">
        <f t="shared" si="2"/>
        <v>791.93949644934366</v>
      </c>
    </row>
    <row r="10" spans="1:33" x14ac:dyDescent="0.25">
      <c r="A10" s="82" t="s">
        <v>61</v>
      </c>
      <c r="C10" s="78">
        <v>5220</v>
      </c>
      <c r="D10" s="86"/>
      <c r="E10" s="86"/>
      <c r="F10" s="86"/>
      <c r="G10" s="86"/>
      <c r="H10" s="86"/>
      <c r="I10" s="86"/>
      <c r="J10" s="86"/>
      <c r="K10" s="86">
        <f t="shared" si="0"/>
        <v>5220</v>
      </c>
      <c r="L10" s="69"/>
      <c r="N10" s="82" t="s">
        <v>61</v>
      </c>
      <c r="O10" s="78">
        <v>5220</v>
      </c>
      <c r="P10" s="86"/>
      <c r="Q10" s="86"/>
      <c r="R10" s="86"/>
      <c r="S10" s="86"/>
      <c r="T10" s="86"/>
      <c r="U10" s="86"/>
      <c r="V10" s="86"/>
      <c r="W10" s="86">
        <f t="shared" si="1"/>
        <v>5220</v>
      </c>
      <c r="X10" s="69"/>
      <c r="Y10" s="216">
        <v>4061.8076711650224</v>
      </c>
      <c r="Z10" s="86"/>
      <c r="AA10" s="86"/>
      <c r="AB10" s="86"/>
      <c r="AC10" s="86"/>
      <c r="AD10" s="86"/>
      <c r="AE10" s="86"/>
      <c r="AF10" s="86"/>
      <c r="AG10" s="86">
        <f t="shared" si="2"/>
        <v>4061.8076711650224</v>
      </c>
    </row>
    <row r="11" spans="1:33" x14ac:dyDescent="0.25">
      <c r="A11" s="82" t="s">
        <v>66</v>
      </c>
      <c r="C11" s="78">
        <v>5440</v>
      </c>
      <c r="D11" s="86"/>
      <c r="E11" s="86"/>
      <c r="F11" s="86"/>
      <c r="G11" s="86"/>
      <c r="H11" s="86"/>
      <c r="I11" s="86"/>
      <c r="J11" s="86">
        <v>28000</v>
      </c>
      <c r="K11" s="86">
        <f t="shared" si="0"/>
        <v>33440</v>
      </c>
      <c r="L11" s="69"/>
      <c r="N11" s="82" t="s">
        <v>66</v>
      </c>
      <c r="O11" s="78">
        <v>5440</v>
      </c>
      <c r="P11" s="86"/>
      <c r="Q11" s="86"/>
      <c r="R11" s="86"/>
      <c r="S11" s="86"/>
      <c r="T11" s="86"/>
      <c r="U11" s="86"/>
      <c r="V11" s="86">
        <v>28000</v>
      </c>
      <c r="W11" s="86">
        <f t="shared" si="1"/>
        <v>33440</v>
      </c>
      <c r="X11" s="69"/>
      <c r="Y11" s="216">
        <v>268.02076457071234</v>
      </c>
      <c r="Z11" s="86"/>
      <c r="AA11" s="86"/>
      <c r="AB11" s="86"/>
      <c r="AC11" s="86"/>
      <c r="AD11" s="86"/>
      <c r="AE11" s="86"/>
      <c r="AF11" s="86"/>
      <c r="AG11" s="86">
        <f t="shared" si="2"/>
        <v>268.02076457071234</v>
      </c>
    </row>
    <row r="12" spans="1:33" x14ac:dyDescent="0.25">
      <c r="A12" s="82" t="s">
        <v>70</v>
      </c>
      <c r="C12" s="78">
        <v>958</v>
      </c>
      <c r="D12" s="86"/>
      <c r="E12" s="86"/>
      <c r="F12" s="86"/>
      <c r="G12" s="86"/>
      <c r="H12" s="86"/>
      <c r="I12" s="86"/>
      <c r="J12" s="86"/>
      <c r="K12" s="86">
        <f t="shared" si="0"/>
        <v>958</v>
      </c>
      <c r="L12" s="69"/>
      <c r="N12" s="82" t="s">
        <v>70</v>
      </c>
      <c r="O12" s="78">
        <v>958</v>
      </c>
      <c r="P12" s="86"/>
      <c r="Q12" s="86"/>
      <c r="R12" s="86"/>
      <c r="S12" s="86"/>
      <c r="T12" s="86"/>
      <c r="U12" s="86"/>
      <c r="V12" s="86"/>
      <c r="W12" s="86">
        <f t="shared" si="1"/>
        <v>958</v>
      </c>
      <c r="X12" s="69"/>
      <c r="Y12" s="216">
        <v>381.07970574852112</v>
      </c>
      <c r="Z12" s="86"/>
      <c r="AA12" s="86"/>
      <c r="AB12" s="86"/>
      <c r="AC12" s="86"/>
      <c r="AD12" s="86"/>
      <c r="AE12" s="86"/>
      <c r="AF12" s="86"/>
      <c r="AG12" s="86">
        <f t="shared" si="2"/>
        <v>381.07970574852112</v>
      </c>
    </row>
    <row r="13" spans="1:33" x14ac:dyDescent="0.25">
      <c r="A13" s="83" t="s">
        <v>72</v>
      </c>
      <c r="C13" s="78">
        <v>2945</v>
      </c>
      <c r="D13" s="86"/>
      <c r="E13" s="86"/>
      <c r="F13" s="86"/>
      <c r="G13" s="86"/>
      <c r="H13" s="86">
        <v>9500</v>
      </c>
      <c r="I13" s="86"/>
      <c r="J13" s="86"/>
      <c r="K13" s="86">
        <f t="shared" si="0"/>
        <v>12445</v>
      </c>
      <c r="L13" s="69"/>
      <c r="N13" s="83" t="s">
        <v>72</v>
      </c>
      <c r="O13" s="78">
        <v>2945</v>
      </c>
      <c r="P13" s="86"/>
      <c r="Q13" s="86"/>
      <c r="R13" s="86"/>
      <c r="S13" s="86"/>
      <c r="T13" s="86">
        <v>9500</v>
      </c>
      <c r="U13" s="86"/>
      <c r="V13" s="86"/>
      <c r="W13" s="86">
        <f t="shared" si="1"/>
        <v>12445</v>
      </c>
      <c r="X13" s="69"/>
      <c r="Y13" s="216">
        <v>177.52889655719329</v>
      </c>
      <c r="Z13" s="86"/>
      <c r="AA13" s="86"/>
      <c r="AB13" s="86"/>
      <c r="AC13" s="86"/>
      <c r="AD13" s="86"/>
      <c r="AE13" s="86"/>
      <c r="AF13" s="86"/>
      <c r="AG13" s="86">
        <f t="shared" si="2"/>
        <v>177.52889655719329</v>
      </c>
    </row>
    <row r="14" spans="1:33" x14ac:dyDescent="0.25">
      <c r="A14" s="83" t="s">
        <v>101</v>
      </c>
      <c r="C14" s="78">
        <v>6225</v>
      </c>
      <c r="D14" s="86"/>
      <c r="E14" s="86">
        <v>20000</v>
      </c>
      <c r="F14" s="86">
        <v>684020</v>
      </c>
      <c r="G14" s="86"/>
      <c r="H14" s="86"/>
      <c r="I14" s="86"/>
      <c r="J14" s="86"/>
      <c r="K14" s="86">
        <f t="shared" si="0"/>
        <v>710245</v>
      </c>
      <c r="L14" s="69"/>
      <c r="N14" s="83" t="s">
        <v>101</v>
      </c>
      <c r="O14" s="78">
        <v>6225</v>
      </c>
      <c r="P14" s="86"/>
      <c r="Q14" s="144">
        <f>20000+684020</f>
        <v>704020</v>
      </c>
      <c r="R14" s="86"/>
      <c r="S14" s="86"/>
      <c r="T14" s="86"/>
      <c r="U14" s="86"/>
      <c r="V14" s="86"/>
      <c r="W14" s="86">
        <f t="shared" si="1"/>
        <v>710245</v>
      </c>
      <c r="X14" s="69"/>
      <c r="Y14" s="216">
        <v>4381.4517622224066</v>
      </c>
      <c r="Z14" s="86"/>
      <c r="AA14" s="86"/>
      <c r="AB14" s="86"/>
      <c r="AC14" s="86"/>
      <c r="AD14" s="86"/>
      <c r="AE14" s="86"/>
      <c r="AF14" s="86"/>
      <c r="AG14" s="86">
        <f t="shared" si="2"/>
        <v>4381.4517622224066</v>
      </c>
    </row>
    <row r="15" spans="1:33" x14ac:dyDescent="0.25">
      <c r="A15" s="83" t="s">
        <v>102</v>
      </c>
      <c r="C15" s="78">
        <v>4420</v>
      </c>
      <c r="D15" s="86"/>
      <c r="E15" s="86"/>
      <c r="F15" s="86"/>
      <c r="G15" s="86"/>
      <c r="H15" s="86"/>
      <c r="I15" s="86"/>
      <c r="J15" s="86"/>
      <c r="K15" s="86">
        <f t="shared" si="0"/>
        <v>4420</v>
      </c>
      <c r="L15" s="69"/>
      <c r="N15" s="83" t="s">
        <v>102</v>
      </c>
      <c r="O15" s="78">
        <v>4420</v>
      </c>
      <c r="P15" s="86"/>
      <c r="Q15" s="86"/>
      <c r="R15" s="86"/>
      <c r="S15" s="86"/>
      <c r="T15" s="86"/>
      <c r="U15" s="86"/>
      <c r="V15" s="86"/>
      <c r="W15" s="86">
        <f t="shared" si="1"/>
        <v>4420</v>
      </c>
      <c r="X15" s="69"/>
      <c r="Y15" s="216"/>
      <c r="Z15" s="86"/>
      <c r="AA15" s="86"/>
      <c r="AB15" s="86"/>
      <c r="AC15" s="86"/>
      <c r="AD15" s="86"/>
      <c r="AE15" s="86"/>
      <c r="AF15" s="86"/>
      <c r="AG15" s="86">
        <f t="shared" si="2"/>
        <v>0</v>
      </c>
    </row>
    <row r="16" spans="1:33" x14ac:dyDescent="0.25">
      <c r="A16" s="83" t="s">
        <v>137</v>
      </c>
      <c r="C16" s="78">
        <v>15320</v>
      </c>
      <c r="D16" s="86"/>
      <c r="E16" s="86">
        <v>75000</v>
      </c>
      <c r="F16" s="86"/>
      <c r="G16" s="86"/>
      <c r="H16" s="86"/>
      <c r="I16" s="86"/>
      <c r="J16" s="86"/>
      <c r="K16" s="86">
        <f t="shared" si="0"/>
        <v>90320</v>
      </c>
      <c r="L16" s="69"/>
      <c r="N16" s="83" t="s">
        <v>137</v>
      </c>
      <c r="O16" s="78">
        <v>15320</v>
      </c>
      <c r="P16" s="86"/>
      <c r="Q16" s="86">
        <v>75000</v>
      </c>
      <c r="R16" s="86"/>
      <c r="S16" s="86"/>
      <c r="T16" s="86"/>
      <c r="U16" s="86"/>
      <c r="V16" s="86"/>
      <c r="W16" s="86">
        <f t="shared" si="1"/>
        <v>90320</v>
      </c>
      <c r="X16" s="69"/>
      <c r="Y16" s="216"/>
      <c r="Z16" s="86"/>
      <c r="AA16" s="86"/>
      <c r="AB16" s="86"/>
      <c r="AC16" s="86"/>
      <c r="AD16" s="86"/>
      <c r="AE16" s="86"/>
      <c r="AF16" s="86"/>
      <c r="AG16" s="86">
        <f t="shared" si="2"/>
        <v>0</v>
      </c>
    </row>
    <row r="17" spans="1:33" x14ac:dyDescent="0.25">
      <c r="A17" s="83" t="s">
        <v>145</v>
      </c>
      <c r="C17" s="78">
        <v>2446</v>
      </c>
      <c r="D17" s="86"/>
      <c r="E17" s="86">
        <v>14000</v>
      </c>
      <c r="F17" s="86"/>
      <c r="G17" s="86"/>
      <c r="H17" s="86"/>
      <c r="I17" s="86"/>
      <c r="J17" s="86"/>
      <c r="K17" s="86">
        <f t="shared" si="0"/>
        <v>16446</v>
      </c>
      <c r="L17" s="69"/>
      <c r="N17" s="83" t="s">
        <v>145</v>
      </c>
      <c r="O17" s="78">
        <v>2446</v>
      </c>
      <c r="P17" s="86"/>
      <c r="Q17" s="86">
        <v>14000</v>
      </c>
      <c r="R17" s="86"/>
      <c r="S17" s="86"/>
      <c r="T17" s="86"/>
      <c r="U17" s="86"/>
      <c r="V17" s="86"/>
      <c r="W17" s="86">
        <f t="shared" si="1"/>
        <v>16446</v>
      </c>
      <c r="X17" s="69"/>
      <c r="Y17" s="216">
        <v>1403.0577622931364</v>
      </c>
      <c r="Z17" s="86"/>
      <c r="AA17" s="86"/>
      <c r="AB17" s="86"/>
      <c r="AC17" s="86"/>
      <c r="AD17" s="86"/>
      <c r="AE17" s="86"/>
      <c r="AF17" s="86"/>
      <c r="AG17" s="86">
        <f t="shared" si="2"/>
        <v>1403.0577622931364</v>
      </c>
    </row>
    <row r="18" spans="1:33" x14ac:dyDescent="0.25">
      <c r="A18" s="83" t="s">
        <v>147</v>
      </c>
      <c r="C18" s="78">
        <v>3624</v>
      </c>
      <c r="D18" s="86"/>
      <c r="E18" s="86"/>
      <c r="F18" s="86"/>
      <c r="G18" s="86"/>
      <c r="H18" s="86"/>
      <c r="I18" s="86"/>
      <c r="J18" s="86"/>
      <c r="K18" s="86">
        <f t="shared" si="0"/>
        <v>3624</v>
      </c>
      <c r="L18" s="69"/>
      <c r="N18" s="83" t="s">
        <v>147</v>
      </c>
      <c r="O18" s="78">
        <v>3624</v>
      </c>
      <c r="P18" s="86"/>
      <c r="Q18" s="86"/>
      <c r="R18" s="86"/>
      <c r="S18" s="86"/>
      <c r="T18" s="86"/>
      <c r="U18" s="86"/>
      <c r="V18" s="86"/>
      <c r="W18" s="86">
        <f t="shared" si="1"/>
        <v>3624</v>
      </c>
      <c r="X18" s="69"/>
      <c r="Y18" s="216"/>
      <c r="Z18" s="86"/>
      <c r="AA18" s="86"/>
      <c r="AB18" s="86"/>
      <c r="AC18" s="86"/>
      <c r="AD18" s="86"/>
      <c r="AE18" s="86"/>
      <c r="AF18" s="86"/>
      <c r="AG18" s="86">
        <f t="shared" si="2"/>
        <v>0</v>
      </c>
    </row>
    <row r="19" spans="1:33" x14ac:dyDescent="0.25">
      <c r="A19" s="83" t="s">
        <v>164</v>
      </c>
      <c r="C19" s="78">
        <v>9752</v>
      </c>
      <c r="D19" s="86"/>
      <c r="E19" s="86"/>
      <c r="F19" s="86"/>
      <c r="G19" s="86"/>
      <c r="H19" s="86"/>
      <c r="I19" s="86"/>
      <c r="J19" s="86"/>
      <c r="K19" s="86">
        <f t="shared" si="0"/>
        <v>9752</v>
      </c>
      <c r="L19" s="69"/>
      <c r="N19" s="83" t="s">
        <v>164</v>
      </c>
      <c r="O19" s="78">
        <v>9752</v>
      </c>
      <c r="P19" s="86"/>
      <c r="Q19" s="86"/>
      <c r="R19" s="86"/>
      <c r="S19" s="86"/>
      <c r="T19" s="86"/>
      <c r="U19" s="86"/>
      <c r="V19" s="86"/>
      <c r="W19" s="86">
        <f t="shared" si="1"/>
        <v>9752</v>
      </c>
      <c r="X19" s="69"/>
      <c r="Y19" s="216">
        <v>3062.4329648973226</v>
      </c>
      <c r="Z19" s="86"/>
      <c r="AA19" s="86"/>
      <c r="AB19" s="86"/>
      <c r="AC19" s="86"/>
      <c r="AD19" s="86"/>
      <c r="AE19" s="86"/>
      <c r="AF19" s="86"/>
      <c r="AG19" s="86">
        <f t="shared" si="2"/>
        <v>3062.4329648973226</v>
      </c>
    </row>
    <row r="20" spans="1:33" x14ac:dyDescent="0.25">
      <c r="A20" s="84" t="s">
        <v>168</v>
      </c>
      <c r="C20" s="78">
        <v>920</v>
      </c>
      <c r="D20" s="86"/>
      <c r="E20" s="86"/>
      <c r="F20" s="86"/>
      <c r="G20" s="86"/>
      <c r="H20" s="86"/>
      <c r="I20" s="86"/>
      <c r="J20" s="86"/>
      <c r="K20" s="86">
        <f t="shared" si="0"/>
        <v>920</v>
      </c>
      <c r="L20" s="71"/>
      <c r="N20" s="84" t="s">
        <v>168</v>
      </c>
      <c r="O20" s="78">
        <v>920</v>
      </c>
      <c r="P20" s="86"/>
      <c r="Q20" s="86"/>
      <c r="R20" s="86"/>
      <c r="S20" s="86"/>
      <c r="T20" s="86"/>
      <c r="U20" s="86"/>
      <c r="V20" s="86"/>
      <c r="W20" s="86">
        <f t="shared" si="1"/>
        <v>920</v>
      </c>
      <c r="X20" s="71"/>
      <c r="Y20" s="216"/>
      <c r="Z20" s="86"/>
      <c r="AA20" s="86"/>
      <c r="AB20" s="86"/>
      <c r="AC20" s="86"/>
      <c r="AD20" s="86"/>
      <c r="AE20" s="86"/>
      <c r="AF20" s="86"/>
      <c r="AG20" s="86">
        <f t="shared" si="2"/>
        <v>0</v>
      </c>
    </row>
    <row r="21" spans="1:33" x14ac:dyDescent="0.25">
      <c r="A21" s="82" t="s">
        <v>170</v>
      </c>
      <c r="C21" s="80">
        <v>736</v>
      </c>
      <c r="D21" s="76"/>
      <c r="E21" s="76"/>
      <c r="F21" s="76"/>
      <c r="G21" s="76"/>
      <c r="H21" s="76"/>
      <c r="I21" s="76"/>
      <c r="J21" s="76">
        <v>8000</v>
      </c>
      <c r="K21" s="76">
        <f t="shared" si="0"/>
        <v>8736</v>
      </c>
      <c r="L21" s="71"/>
      <c r="N21" s="82" t="s">
        <v>170</v>
      </c>
      <c r="O21" s="80">
        <v>736</v>
      </c>
      <c r="P21" s="76"/>
      <c r="Q21" s="76"/>
      <c r="R21" s="76"/>
      <c r="S21" s="76"/>
      <c r="T21" s="76"/>
      <c r="U21" s="76"/>
      <c r="V21" s="76">
        <v>8000</v>
      </c>
      <c r="W21" s="76">
        <f t="shared" si="1"/>
        <v>8736</v>
      </c>
      <c r="X21" s="71"/>
      <c r="Y21" s="218"/>
      <c r="Z21" s="76"/>
      <c r="AA21" s="76"/>
      <c r="AB21" s="76"/>
      <c r="AC21" s="76"/>
      <c r="AD21" s="76"/>
      <c r="AE21" s="76"/>
      <c r="AF21" s="76"/>
      <c r="AG21" s="76">
        <f t="shared" si="2"/>
        <v>0</v>
      </c>
    </row>
    <row r="22" spans="1:33" x14ac:dyDescent="0.25">
      <c r="B22" s="72"/>
      <c r="K22" s="1" t="s">
        <v>632</v>
      </c>
      <c r="N22" s="72"/>
      <c r="W22" s="1" t="s">
        <v>632</v>
      </c>
    </row>
    <row r="23" spans="1:33" x14ac:dyDescent="0.25">
      <c r="A23" s="93" t="s">
        <v>631</v>
      </c>
      <c r="B23" s="94">
        <v>65260</v>
      </c>
      <c r="C23" s="92">
        <f>SUM(C5:C21)</f>
        <v>68268</v>
      </c>
      <c r="D23" s="92">
        <f t="shared" ref="D23:J23" si="3">SUM(D5:D21)</f>
        <v>0</v>
      </c>
      <c r="E23" s="92">
        <f t="shared" si="3"/>
        <v>144000</v>
      </c>
      <c r="F23" s="92">
        <f t="shared" si="3"/>
        <v>684020</v>
      </c>
      <c r="G23" s="92">
        <f t="shared" si="3"/>
        <v>0</v>
      </c>
      <c r="H23" s="92">
        <f t="shared" si="3"/>
        <v>9500</v>
      </c>
      <c r="I23" s="92">
        <f t="shared" si="3"/>
        <v>0</v>
      </c>
      <c r="J23" s="92">
        <f t="shared" si="3"/>
        <v>36000</v>
      </c>
      <c r="K23" s="95">
        <f>SUM(B23:J23)</f>
        <v>1007048</v>
      </c>
      <c r="M23" s="93" t="s">
        <v>631</v>
      </c>
      <c r="N23" s="94">
        <v>65260</v>
      </c>
      <c r="O23" s="92">
        <f>SUM(O5:O21)</f>
        <v>68268</v>
      </c>
      <c r="P23" s="92">
        <f t="shared" ref="P23:V23" si="4">SUM(P5:P21)</f>
        <v>0</v>
      </c>
      <c r="Q23" s="92">
        <f t="shared" si="4"/>
        <v>828020</v>
      </c>
      <c r="R23" s="92">
        <f t="shared" si="4"/>
        <v>0</v>
      </c>
      <c r="S23" s="92">
        <f t="shared" si="4"/>
        <v>0</v>
      </c>
      <c r="T23" s="92">
        <f t="shared" si="4"/>
        <v>9500</v>
      </c>
      <c r="U23" s="92">
        <f t="shared" si="4"/>
        <v>0</v>
      </c>
      <c r="V23" s="92">
        <f t="shared" si="4"/>
        <v>36000</v>
      </c>
      <c r="W23" s="95">
        <f>SUM(N23:V23)</f>
        <v>1007048</v>
      </c>
      <c r="Y23" s="78">
        <f>SUM(Y5:Y21)</f>
        <v>20886.525173544251</v>
      </c>
      <c r="Z23" s="78">
        <f t="shared" ref="Z23:AG23" si="5">SUM(Z5:Z21)</f>
        <v>0</v>
      </c>
      <c r="AA23" s="78">
        <f t="shared" si="5"/>
        <v>0</v>
      </c>
      <c r="AB23" s="78">
        <f t="shared" si="5"/>
        <v>0</v>
      </c>
      <c r="AC23" s="78">
        <f t="shared" si="5"/>
        <v>0</v>
      </c>
      <c r="AD23" s="78">
        <f t="shared" si="5"/>
        <v>0</v>
      </c>
      <c r="AE23" s="78">
        <f t="shared" si="5"/>
        <v>0</v>
      </c>
      <c r="AF23" s="78">
        <f t="shared" si="5"/>
        <v>0</v>
      </c>
      <c r="AG23" s="78">
        <f t="shared" si="5"/>
        <v>20886.525173544251</v>
      </c>
    </row>
    <row r="24" spans="1:33" x14ac:dyDescent="0.25">
      <c r="B24" s="23"/>
      <c r="N24" s="23"/>
    </row>
    <row r="25" spans="1:33" x14ac:dyDescent="0.25">
      <c r="A25" s="99" t="s">
        <v>637</v>
      </c>
      <c r="B25" s="104">
        <f>K23</f>
        <v>1007048</v>
      </c>
      <c r="M25" s="99" t="s">
        <v>637</v>
      </c>
      <c r="N25" s="104">
        <f>W23</f>
        <v>1007048</v>
      </c>
    </row>
    <row r="26" spans="1:33" x14ac:dyDescent="0.25">
      <c r="A26" s="100" t="s">
        <v>638</v>
      </c>
      <c r="B26" s="105">
        <v>755286</v>
      </c>
      <c r="M26" s="100" t="s">
        <v>638</v>
      </c>
      <c r="N26" s="105">
        <v>755286</v>
      </c>
    </row>
    <row r="27" spans="1:33" ht="29.25" x14ac:dyDescent="0.25">
      <c r="A27" s="101" t="s">
        <v>639</v>
      </c>
      <c r="B27" s="106">
        <v>68268</v>
      </c>
      <c r="M27" s="101" t="s">
        <v>639</v>
      </c>
      <c r="N27" s="106">
        <v>68268</v>
      </c>
    </row>
    <row r="28" spans="1:33" ht="29.25" x14ac:dyDescent="0.25">
      <c r="A28" s="101" t="s">
        <v>640</v>
      </c>
      <c r="B28" s="106">
        <f>B23</f>
        <v>65260</v>
      </c>
      <c r="M28" s="101" t="s">
        <v>640</v>
      </c>
      <c r="N28" s="106">
        <f>N23</f>
        <v>65260</v>
      </c>
    </row>
    <row r="29" spans="1:33" x14ac:dyDescent="0.25">
      <c r="A29" s="102" t="s">
        <v>641</v>
      </c>
      <c r="B29" s="107">
        <f>B30-(B27+B28)</f>
        <v>118234</v>
      </c>
      <c r="M29" s="102" t="s">
        <v>641</v>
      </c>
      <c r="N29" s="107">
        <f>N30-(N27+N28)</f>
        <v>118234</v>
      </c>
    </row>
    <row r="30" spans="1:33" x14ac:dyDescent="0.25">
      <c r="A30" s="214" t="s">
        <v>743</v>
      </c>
      <c r="B30" s="108">
        <v>251762</v>
      </c>
      <c r="M30" s="214" t="s">
        <v>743</v>
      </c>
      <c r="N30" s="108">
        <v>251762</v>
      </c>
    </row>
    <row r="31" spans="1:33" x14ac:dyDescent="0.25">
      <c r="B31" s="73"/>
      <c r="N31" s="73"/>
    </row>
    <row r="32" spans="1:33" x14ac:dyDescent="0.25">
      <c r="B32" s="73"/>
      <c r="N32" s="73"/>
    </row>
    <row r="33" spans="2:14" x14ac:dyDescent="0.25">
      <c r="B33" s="73"/>
      <c r="N33" s="73"/>
    </row>
    <row r="34" spans="2:14" x14ac:dyDescent="0.25">
      <c r="B34" s="23"/>
      <c r="N34" s="23"/>
    </row>
    <row r="35" spans="2:14" x14ac:dyDescent="0.25">
      <c r="B35" s="23"/>
      <c r="N35" s="23"/>
    </row>
    <row r="36" spans="2:14" x14ac:dyDescent="0.25">
      <c r="B36" s="23"/>
      <c r="N36" s="23"/>
    </row>
    <row r="37" spans="2:14" x14ac:dyDescent="0.25">
      <c r="B37" s="64"/>
      <c r="N37" s="64"/>
    </row>
  </sheetData>
  <mergeCells count="3">
    <mergeCell ref="C1:J2"/>
    <mergeCell ref="Y1:AF2"/>
    <mergeCell ref="O1:V2"/>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33"/>
  <sheetViews>
    <sheetView zoomScale="80" zoomScaleNormal="80" workbookViewId="0">
      <pane xSplit="1" topLeftCell="B1" activePane="topRight" state="frozen"/>
      <selection pane="topRight" activeCell="M5" sqref="M5:M17"/>
    </sheetView>
  </sheetViews>
  <sheetFormatPr defaultColWidth="9.140625" defaultRowHeight="18" x14ac:dyDescent="0.25"/>
  <cols>
    <col min="1" max="1" width="25" style="65" customWidth="1"/>
    <col min="2" max="2" width="15.85546875" style="66" bestFit="1" customWidth="1"/>
    <col min="3" max="3" width="16" style="65" bestFit="1" customWidth="1"/>
    <col min="4" max="4" width="12.85546875" style="65" bestFit="1" customWidth="1"/>
    <col min="5" max="5" width="13.140625" style="65" bestFit="1" customWidth="1"/>
    <col min="6" max="6" width="14.5703125" style="65" customWidth="1"/>
    <col min="7" max="7" width="12.7109375" style="65" customWidth="1"/>
    <col min="8" max="8" width="12.5703125" style="65" customWidth="1"/>
    <col min="9" max="9" width="13.140625" style="65" customWidth="1"/>
    <col min="10" max="10" width="12.5703125" style="65" customWidth="1"/>
    <col min="11" max="11" width="13.5703125" style="65" bestFit="1" customWidth="1"/>
    <col min="12" max="12" width="9.140625" style="65"/>
    <col min="13" max="13" width="11.5703125" style="65" bestFit="1" customWidth="1"/>
    <col min="14" max="14" width="10.140625" style="65" customWidth="1"/>
    <col min="15" max="15" width="11.140625" style="65" customWidth="1"/>
    <col min="16" max="16" width="14.5703125" style="65" customWidth="1"/>
    <col min="17" max="17" width="14.85546875" style="65" customWidth="1"/>
    <col min="18" max="18" width="11.5703125" style="65" bestFit="1" customWidth="1"/>
    <col min="19" max="19" width="15.7109375" style="65" customWidth="1"/>
    <col min="20" max="20" width="11.5703125" style="65" bestFit="1" customWidth="1"/>
    <col min="21" max="21" width="12.5703125" style="65" bestFit="1" customWidth="1"/>
    <col min="22" max="16384" width="9.140625" style="65"/>
  </cols>
  <sheetData>
    <row r="1" spans="1:21" ht="22.5" customHeight="1" x14ac:dyDescent="0.25">
      <c r="C1" s="261" t="s">
        <v>626</v>
      </c>
      <c r="D1" s="261"/>
      <c r="E1" s="261"/>
      <c r="F1" s="261"/>
      <c r="G1" s="261"/>
      <c r="H1" s="261"/>
      <c r="I1" s="261"/>
      <c r="J1" s="261"/>
      <c r="K1" s="74"/>
      <c r="L1" s="67"/>
      <c r="M1" s="261" t="s">
        <v>627</v>
      </c>
      <c r="N1" s="261"/>
      <c r="O1" s="261"/>
      <c r="P1" s="261"/>
      <c r="Q1" s="261"/>
      <c r="R1" s="261"/>
      <c r="S1" s="261"/>
      <c r="T1" s="261"/>
    </row>
    <row r="2" spans="1:21" x14ac:dyDescent="0.25">
      <c r="C2" s="261"/>
      <c r="D2" s="261"/>
      <c r="E2" s="261"/>
      <c r="F2" s="261"/>
      <c r="G2" s="261"/>
      <c r="H2" s="261"/>
      <c r="I2" s="261"/>
      <c r="J2" s="261"/>
      <c r="K2" s="74"/>
      <c r="L2" s="67"/>
      <c r="M2" s="261"/>
      <c r="N2" s="261"/>
      <c r="O2" s="261"/>
      <c r="P2" s="261"/>
      <c r="Q2" s="261"/>
      <c r="R2" s="261"/>
      <c r="S2" s="261"/>
      <c r="T2" s="261"/>
    </row>
    <row r="3" spans="1:21" x14ac:dyDescent="0.25">
      <c r="C3" s="74"/>
      <c r="D3" s="74"/>
      <c r="E3" s="74"/>
      <c r="F3" s="74"/>
      <c r="G3" s="74"/>
      <c r="H3" s="74"/>
      <c r="I3" s="74"/>
      <c r="J3" s="74"/>
      <c r="K3" s="74"/>
      <c r="L3" s="67"/>
      <c r="M3" s="74"/>
      <c r="N3" s="74"/>
      <c r="O3" s="74"/>
      <c r="P3" s="74"/>
      <c r="Q3" s="74"/>
      <c r="R3" s="74"/>
      <c r="S3" s="74"/>
      <c r="T3" s="74"/>
    </row>
    <row r="4" spans="1:21" ht="26.25" x14ac:dyDescent="0.25">
      <c r="B4" s="65"/>
      <c r="C4" s="77" t="s">
        <v>2</v>
      </c>
      <c r="D4" s="85" t="s">
        <v>628</v>
      </c>
      <c r="E4" s="88" t="s">
        <v>629</v>
      </c>
      <c r="F4" s="85" t="s">
        <v>5</v>
      </c>
      <c r="G4" s="85" t="s">
        <v>6</v>
      </c>
      <c r="H4" s="85" t="s">
        <v>474</v>
      </c>
      <c r="I4" s="85" t="s">
        <v>7</v>
      </c>
      <c r="J4" s="75" t="s">
        <v>8</v>
      </c>
      <c r="K4" s="91" t="s">
        <v>630</v>
      </c>
      <c r="L4" s="68"/>
      <c r="M4" s="77" t="s">
        <v>2</v>
      </c>
      <c r="N4" s="85" t="s">
        <v>628</v>
      </c>
      <c r="O4" s="88" t="s">
        <v>629</v>
      </c>
      <c r="P4" s="85" t="s">
        <v>5</v>
      </c>
      <c r="Q4" s="85" t="s">
        <v>6</v>
      </c>
      <c r="R4" s="85" t="s">
        <v>474</v>
      </c>
      <c r="S4" s="85" t="s">
        <v>7</v>
      </c>
      <c r="T4" s="75" t="s">
        <v>8</v>
      </c>
      <c r="U4" s="91" t="s">
        <v>630</v>
      </c>
    </row>
    <row r="5" spans="1:21" x14ac:dyDescent="0.25">
      <c r="A5" s="81" t="s">
        <v>23</v>
      </c>
      <c r="B5" s="81"/>
      <c r="C5" s="89">
        <v>2766</v>
      </c>
      <c r="D5" s="90"/>
      <c r="E5" s="90"/>
      <c r="F5" s="90"/>
      <c r="G5" s="90"/>
      <c r="H5" s="90"/>
      <c r="I5" s="90"/>
      <c r="J5" s="90"/>
      <c r="K5" s="86">
        <f>SUM(C5:J5)</f>
        <v>2766</v>
      </c>
      <c r="L5" s="69"/>
      <c r="M5" s="215">
        <v>2123.1193760434066</v>
      </c>
      <c r="N5" s="90"/>
      <c r="O5" s="90"/>
      <c r="P5" s="90"/>
      <c r="Q5" s="90"/>
      <c r="R5" s="90"/>
      <c r="S5" s="90"/>
      <c r="T5" s="90"/>
      <c r="U5" s="86">
        <f>SUM(M5:T5)</f>
        <v>2123.1193760434066</v>
      </c>
    </row>
    <row r="6" spans="1:21" x14ac:dyDescent="0.25">
      <c r="A6" s="82" t="s">
        <v>31</v>
      </c>
      <c r="B6" s="82"/>
      <c r="C6" s="78">
        <v>2116</v>
      </c>
      <c r="D6" s="86"/>
      <c r="E6" s="86"/>
      <c r="F6" s="86"/>
      <c r="G6" s="86"/>
      <c r="H6" s="86"/>
      <c r="I6" s="86"/>
      <c r="J6" s="86"/>
      <c r="K6" s="86">
        <f t="shared" ref="K6:K17" si="0">SUM(C6:J6)</f>
        <v>2116</v>
      </c>
      <c r="L6" s="69"/>
      <c r="M6" s="216">
        <v>495.85711935256762</v>
      </c>
      <c r="N6" s="86"/>
      <c r="O6" s="86"/>
      <c r="P6" s="86"/>
      <c r="Q6" s="86"/>
      <c r="R6" s="86"/>
      <c r="S6" s="86"/>
      <c r="T6" s="86"/>
      <c r="U6" s="86">
        <f t="shared" ref="U6:U17" si="1">SUM(M6:T6)</f>
        <v>495.85711935256762</v>
      </c>
    </row>
    <row r="7" spans="1:21" x14ac:dyDescent="0.25">
      <c r="A7" s="82" t="s">
        <v>32</v>
      </c>
      <c r="B7" s="82"/>
      <c r="C7" s="79">
        <v>3408</v>
      </c>
      <c r="D7" s="87"/>
      <c r="E7" s="87">
        <v>7000</v>
      </c>
      <c r="F7" s="87"/>
      <c r="G7" s="87"/>
      <c r="H7" s="87"/>
      <c r="I7" s="87"/>
      <c r="J7" s="86"/>
      <c r="K7" s="86">
        <f t="shared" si="0"/>
        <v>10408</v>
      </c>
      <c r="L7" s="70"/>
      <c r="M7" s="217">
        <v>3640.333305066385</v>
      </c>
      <c r="N7" s="87"/>
      <c r="O7" s="87"/>
      <c r="P7" s="87"/>
      <c r="Q7" s="87"/>
      <c r="R7" s="87"/>
      <c r="S7" s="87"/>
      <c r="T7" s="86"/>
      <c r="U7" s="86">
        <f t="shared" si="1"/>
        <v>3640.333305066385</v>
      </c>
    </row>
    <row r="8" spans="1:21" x14ac:dyDescent="0.25">
      <c r="A8" s="82" t="s">
        <v>61</v>
      </c>
      <c r="B8" s="82"/>
      <c r="C8" s="78">
        <v>3684</v>
      </c>
      <c r="D8" s="86"/>
      <c r="E8" s="86"/>
      <c r="F8" s="86"/>
      <c r="G8" s="86"/>
      <c r="H8" s="86"/>
      <c r="I8" s="86"/>
      <c r="J8" s="86"/>
      <c r="K8" s="86">
        <f t="shared" si="0"/>
        <v>3684</v>
      </c>
      <c r="L8" s="69"/>
      <c r="M8" s="216">
        <v>757.74435119431905</v>
      </c>
      <c r="N8" s="86"/>
      <c r="O8" s="86"/>
      <c r="P8" s="86"/>
      <c r="Q8" s="86"/>
      <c r="R8" s="86"/>
      <c r="S8" s="86"/>
      <c r="T8" s="86"/>
      <c r="U8" s="86">
        <f t="shared" si="1"/>
        <v>757.74435119431905</v>
      </c>
    </row>
    <row r="9" spans="1:21" x14ac:dyDescent="0.25">
      <c r="A9" s="82" t="s">
        <v>66</v>
      </c>
      <c r="B9" s="82"/>
      <c r="C9" s="78">
        <v>2868</v>
      </c>
      <c r="D9" s="86"/>
      <c r="E9" s="86"/>
      <c r="F9" s="86"/>
      <c r="G9" s="86"/>
      <c r="H9" s="86"/>
      <c r="I9" s="86"/>
      <c r="J9" s="86">
        <v>10000</v>
      </c>
      <c r="K9" s="86">
        <f t="shared" si="0"/>
        <v>12868</v>
      </c>
      <c r="L9" s="69"/>
      <c r="M9" s="216">
        <v>230.64659643455596</v>
      </c>
      <c r="N9" s="86"/>
      <c r="O9" s="86"/>
      <c r="P9" s="86"/>
      <c r="Q9" s="86"/>
      <c r="R9" s="86"/>
      <c r="S9" s="86"/>
      <c r="T9" s="86"/>
      <c r="U9" s="86">
        <f t="shared" si="1"/>
        <v>230.64659643455596</v>
      </c>
    </row>
    <row r="10" spans="1:21" x14ac:dyDescent="0.25">
      <c r="A10" s="82" t="s">
        <v>70</v>
      </c>
      <c r="B10" s="82"/>
      <c r="C10" s="78">
        <v>1230</v>
      </c>
      <c r="D10" s="86"/>
      <c r="E10" s="86"/>
      <c r="F10" s="86"/>
      <c r="G10" s="86"/>
      <c r="H10" s="86"/>
      <c r="I10" s="86"/>
      <c r="J10" s="86"/>
      <c r="K10" s="86">
        <f t="shared" si="0"/>
        <v>1230</v>
      </c>
      <c r="L10" s="69"/>
      <c r="M10" s="216"/>
      <c r="N10" s="86"/>
      <c r="O10" s="86"/>
      <c r="P10" s="86"/>
      <c r="Q10" s="86"/>
      <c r="R10" s="86"/>
      <c r="S10" s="86"/>
      <c r="T10" s="86"/>
      <c r="U10" s="86">
        <f t="shared" si="1"/>
        <v>0</v>
      </c>
    </row>
    <row r="11" spans="1:21" x14ac:dyDescent="0.25">
      <c r="A11" s="83" t="s">
        <v>87</v>
      </c>
      <c r="B11" s="83"/>
      <c r="C11" s="78">
        <v>4544</v>
      </c>
      <c r="D11" s="86"/>
      <c r="E11" s="86">
        <v>3500</v>
      </c>
      <c r="F11" s="86">
        <v>58319</v>
      </c>
      <c r="G11" s="86"/>
      <c r="H11" s="86"/>
      <c r="I11" s="86"/>
      <c r="J11" s="86"/>
      <c r="K11" s="86">
        <f t="shared" si="0"/>
        <v>66363</v>
      </c>
      <c r="L11" s="69"/>
      <c r="M11" s="216"/>
      <c r="N11" s="86"/>
      <c r="O11" s="86"/>
      <c r="P11" s="86"/>
      <c r="Q11" s="86"/>
      <c r="R11" s="86"/>
      <c r="S11" s="86"/>
      <c r="T11" s="86"/>
      <c r="U11" s="86">
        <f t="shared" si="1"/>
        <v>0</v>
      </c>
    </row>
    <row r="12" spans="1:21" x14ac:dyDescent="0.25">
      <c r="A12" s="83" t="s">
        <v>102</v>
      </c>
      <c r="B12" s="83"/>
      <c r="C12" s="78">
        <v>6348</v>
      </c>
      <c r="D12" s="86"/>
      <c r="E12" s="86"/>
      <c r="F12" s="86"/>
      <c r="G12" s="86"/>
      <c r="H12" s="86"/>
      <c r="I12" s="86"/>
      <c r="J12" s="86"/>
      <c r="K12" s="86">
        <f t="shared" si="0"/>
        <v>6348</v>
      </c>
      <c r="L12" s="69"/>
      <c r="M12" s="216"/>
      <c r="N12" s="86"/>
      <c r="O12" s="86"/>
      <c r="P12" s="86"/>
      <c r="Q12" s="86"/>
      <c r="R12" s="86"/>
      <c r="S12" s="86"/>
      <c r="T12" s="86"/>
      <c r="U12" s="86">
        <f t="shared" si="1"/>
        <v>0</v>
      </c>
    </row>
    <row r="13" spans="1:21" x14ac:dyDescent="0.25">
      <c r="A13" s="83" t="s">
        <v>121</v>
      </c>
      <c r="B13" s="83"/>
      <c r="C13" s="78">
        <v>10448</v>
      </c>
      <c r="D13" s="86"/>
      <c r="E13" s="86">
        <v>40000</v>
      </c>
      <c r="F13" s="86"/>
      <c r="G13" s="86"/>
      <c r="H13" s="86"/>
      <c r="I13" s="86"/>
      <c r="J13" s="86"/>
      <c r="K13" s="86">
        <f t="shared" si="0"/>
        <v>50448</v>
      </c>
      <c r="L13" s="69"/>
      <c r="M13" s="216"/>
      <c r="N13" s="86"/>
      <c r="O13" s="86"/>
      <c r="P13" s="86"/>
      <c r="Q13" s="86"/>
      <c r="R13" s="86"/>
      <c r="S13" s="86"/>
      <c r="T13" s="86"/>
      <c r="U13" s="86">
        <f t="shared" si="1"/>
        <v>0</v>
      </c>
    </row>
    <row r="14" spans="1:21" x14ac:dyDescent="0.25">
      <c r="A14" s="83" t="s">
        <v>145</v>
      </c>
      <c r="B14" s="83"/>
      <c r="C14" s="78">
        <v>1536</v>
      </c>
      <c r="D14" s="86"/>
      <c r="E14" s="86">
        <v>23500</v>
      </c>
      <c r="F14" s="86"/>
      <c r="G14" s="86"/>
      <c r="H14" s="86"/>
      <c r="I14" s="86"/>
      <c r="J14" s="86"/>
      <c r="K14" s="86">
        <f t="shared" si="0"/>
        <v>25036</v>
      </c>
      <c r="L14" s="69"/>
      <c r="M14" s="216">
        <v>389.97653903903904</v>
      </c>
      <c r="N14" s="86"/>
      <c r="O14" s="86"/>
      <c r="P14" s="86"/>
      <c r="Q14" s="86"/>
      <c r="R14" s="86"/>
      <c r="S14" s="86"/>
      <c r="T14" s="86"/>
      <c r="U14" s="86">
        <f t="shared" si="1"/>
        <v>389.97653903903904</v>
      </c>
    </row>
    <row r="15" spans="1:21" x14ac:dyDescent="0.25">
      <c r="A15" s="83" t="s">
        <v>147</v>
      </c>
      <c r="B15" s="83"/>
      <c r="C15" s="78">
        <v>2304</v>
      </c>
      <c r="D15" s="86"/>
      <c r="E15" s="86"/>
      <c r="F15" s="86"/>
      <c r="G15" s="86"/>
      <c r="H15" s="86"/>
      <c r="I15" s="86"/>
      <c r="J15" s="86"/>
      <c r="K15" s="86">
        <f t="shared" si="0"/>
        <v>2304</v>
      </c>
      <c r="L15" s="69"/>
      <c r="M15" s="216"/>
      <c r="N15" s="86"/>
      <c r="O15" s="86"/>
      <c r="P15" s="86"/>
      <c r="Q15" s="86"/>
      <c r="R15" s="86"/>
      <c r="S15" s="86"/>
      <c r="T15" s="86"/>
      <c r="U15" s="86">
        <f t="shared" si="1"/>
        <v>0</v>
      </c>
    </row>
    <row r="16" spans="1:21" x14ac:dyDescent="0.25">
      <c r="A16" s="83" t="s">
        <v>164</v>
      </c>
      <c r="B16" s="83"/>
      <c r="C16" s="78">
        <v>10096</v>
      </c>
      <c r="D16" s="86"/>
      <c r="E16" s="86"/>
      <c r="F16" s="86"/>
      <c r="G16" s="86"/>
      <c r="H16" s="86"/>
      <c r="I16" s="86"/>
      <c r="J16" s="86"/>
      <c r="K16" s="86">
        <f t="shared" si="0"/>
        <v>10096</v>
      </c>
      <c r="L16" s="69"/>
      <c r="M16" s="216">
        <v>3592.7647136248579</v>
      </c>
      <c r="N16" s="86"/>
      <c r="O16" s="86"/>
      <c r="P16" s="86"/>
      <c r="Q16" s="86"/>
      <c r="R16" s="86"/>
      <c r="S16" s="86"/>
      <c r="T16" s="86"/>
      <c r="U16" s="86">
        <f t="shared" si="1"/>
        <v>3592.7647136248579</v>
      </c>
    </row>
    <row r="17" spans="1:21" x14ac:dyDescent="0.25">
      <c r="A17" s="84" t="s">
        <v>168</v>
      </c>
      <c r="B17" s="84"/>
      <c r="C17" s="80">
        <v>2565</v>
      </c>
      <c r="D17" s="76"/>
      <c r="E17" s="76"/>
      <c r="F17" s="76"/>
      <c r="G17" s="76"/>
      <c r="H17" s="76"/>
      <c r="I17" s="76"/>
      <c r="J17" s="76"/>
      <c r="K17" s="76">
        <f t="shared" si="0"/>
        <v>2565</v>
      </c>
      <c r="L17" s="71"/>
      <c r="M17" s="218"/>
      <c r="N17" s="76"/>
      <c r="O17" s="76"/>
      <c r="P17" s="76"/>
      <c r="Q17" s="76"/>
      <c r="R17" s="76"/>
      <c r="S17" s="76"/>
      <c r="T17" s="76"/>
      <c r="U17" s="76">
        <f t="shared" si="1"/>
        <v>0</v>
      </c>
    </row>
    <row r="18" spans="1:21" x14ac:dyDescent="0.25">
      <c r="B18" s="72"/>
      <c r="K18" s="1" t="s">
        <v>632</v>
      </c>
    </row>
    <row r="19" spans="1:21" x14ac:dyDescent="0.25">
      <c r="A19" s="93" t="s">
        <v>631</v>
      </c>
      <c r="B19" s="94">
        <v>13736</v>
      </c>
      <c r="C19" s="92">
        <f>SUM(C5:C17)</f>
        <v>53913</v>
      </c>
      <c r="D19" s="92">
        <f t="shared" ref="D19:J19" si="2">SUM(D1:D17)</f>
        <v>0</v>
      </c>
      <c r="E19" s="92">
        <f t="shared" si="2"/>
        <v>74000</v>
      </c>
      <c r="F19" s="92">
        <f t="shared" si="2"/>
        <v>58319</v>
      </c>
      <c r="G19" s="92">
        <f t="shared" si="2"/>
        <v>0</v>
      </c>
      <c r="H19" s="92">
        <f t="shared" si="2"/>
        <v>0</v>
      </c>
      <c r="I19" s="92">
        <f t="shared" si="2"/>
        <v>0</v>
      </c>
      <c r="J19" s="92">
        <f t="shared" si="2"/>
        <v>10000</v>
      </c>
      <c r="K19" s="95">
        <f>SUM(B19:J19)</f>
        <v>209968</v>
      </c>
    </row>
    <row r="20" spans="1:21" x14ac:dyDescent="0.25">
      <c r="B20" s="23"/>
    </row>
    <row r="21" spans="1:21" x14ac:dyDescent="0.25">
      <c r="A21" s="99" t="s">
        <v>637</v>
      </c>
      <c r="B21" s="104">
        <f>K19</f>
        <v>209968</v>
      </c>
    </row>
    <row r="22" spans="1:21" x14ac:dyDescent="0.25">
      <c r="A22" s="100" t="s">
        <v>638</v>
      </c>
      <c r="B22" s="105">
        <v>82300</v>
      </c>
    </row>
    <row r="23" spans="1:21" ht="29.25" x14ac:dyDescent="0.25">
      <c r="A23" s="101" t="s">
        <v>639</v>
      </c>
      <c r="B23" s="106">
        <v>53913</v>
      </c>
    </row>
    <row r="24" spans="1:21" ht="29.25" x14ac:dyDescent="0.25">
      <c r="A24" s="101" t="s">
        <v>640</v>
      </c>
      <c r="B24" s="106">
        <f>B19</f>
        <v>13736</v>
      </c>
    </row>
    <row r="25" spans="1:21" x14ac:dyDescent="0.25">
      <c r="A25" s="102" t="s">
        <v>641</v>
      </c>
      <c r="B25" s="107">
        <f>B27-(B23+B24+B26)</f>
        <v>20019</v>
      </c>
    </row>
    <row r="26" spans="1:21" x14ac:dyDescent="0.25">
      <c r="A26" s="116" t="s">
        <v>645</v>
      </c>
      <c r="B26" s="117">
        <v>40000</v>
      </c>
    </row>
    <row r="27" spans="1:21" x14ac:dyDescent="0.25">
      <c r="A27" s="214" t="s">
        <v>743</v>
      </c>
      <c r="B27" s="108">
        <f>B21-B22</f>
        <v>127668</v>
      </c>
    </row>
    <row r="28" spans="1:21" x14ac:dyDescent="0.25">
      <c r="B28" s="73"/>
    </row>
    <row r="29" spans="1:21" x14ac:dyDescent="0.25">
      <c r="B29" s="73"/>
    </row>
    <row r="30" spans="1:21" x14ac:dyDescent="0.25">
      <c r="B30" s="23"/>
    </row>
    <row r="31" spans="1:21" x14ac:dyDescent="0.25">
      <c r="B31" s="23"/>
    </row>
    <row r="32" spans="1:21" x14ac:dyDescent="0.25">
      <c r="B32" s="23"/>
    </row>
    <row r="33" spans="2:2" x14ac:dyDescent="0.25">
      <c r="B33" s="64"/>
    </row>
  </sheetData>
  <mergeCells count="2">
    <mergeCell ref="C1:J2"/>
    <mergeCell ref="M1:T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8"/>
  <sheetViews>
    <sheetView workbookViewId="0">
      <selection activeCell="F21" sqref="F21"/>
    </sheetView>
  </sheetViews>
  <sheetFormatPr defaultRowHeight="15" x14ac:dyDescent="0.25"/>
  <cols>
    <col min="1" max="1" width="14.7109375" customWidth="1"/>
    <col min="2" max="2" width="19" customWidth="1"/>
    <col min="3" max="3" width="17" customWidth="1"/>
    <col min="4" max="4" width="20.85546875" customWidth="1"/>
    <col min="5" max="5" width="18.28515625" customWidth="1"/>
    <col min="6" max="6" width="34.140625" customWidth="1"/>
    <col min="7" max="7" width="23.5703125" customWidth="1"/>
  </cols>
  <sheetData>
    <row r="1" spans="1:7" ht="16.5" thickTop="1" thickBot="1" x14ac:dyDescent="0.3">
      <c r="A1" s="122" t="s">
        <v>59</v>
      </c>
      <c r="B1" s="122"/>
      <c r="C1" s="122"/>
    </row>
    <row r="2" spans="1:7" ht="15.75" thickTop="1" x14ac:dyDescent="0.25"/>
    <row r="3" spans="1:7" ht="30" x14ac:dyDescent="0.25">
      <c r="A3" s="119" t="s">
        <v>651</v>
      </c>
      <c r="B3" s="120" t="s">
        <v>652</v>
      </c>
      <c r="C3" s="120" t="s">
        <v>664</v>
      </c>
      <c r="D3" s="120" t="s">
        <v>665</v>
      </c>
      <c r="E3" s="120" t="s">
        <v>648</v>
      </c>
      <c r="F3" s="120" t="s">
        <v>649</v>
      </c>
      <c r="G3" s="120" t="s">
        <v>650</v>
      </c>
    </row>
    <row r="4" spans="1:7" x14ac:dyDescent="0.25">
      <c r="A4" t="s">
        <v>157</v>
      </c>
      <c r="B4" s="118" t="s">
        <v>653</v>
      </c>
      <c r="C4" s="118" t="s">
        <v>659</v>
      </c>
      <c r="D4" s="118" t="s">
        <v>666</v>
      </c>
      <c r="E4" s="118">
        <v>124385</v>
      </c>
      <c r="F4" s="123" t="s">
        <v>675</v>
      </c>
    </row>
    <row r="5" spans="1:7" x14ac:dyDescent="0.25">
      <c r="A5" t="s">
        <v>450</v>
      </c>
      <c r="B5" s="118" t="s">
        <v>654</v>
      </c>
      <c r="C5" s="118" t="s">
        <v>660</v>
      </c>
      <c r="D5" s="118" t="s">
        <v>667</v>
      </c>
      <c r="E5" s="118">
        <v>306470</v>
      </c>
      <c r="F5" s="123" t="s">
        <v>675</v>
      </c>
    </row>
    <row r="6" spans="1:7" x14ac:dyDescent="0.25">
      <c r="A6" t="s">
        <v>109</v>
      </c>
      <c r="B6" s="118" t="s">
        <v>655</v>
      </c>
      <c r="C6" s="118" t="s">
        <v>655</v>
      </c>
      <c r="D6" s="118" t="s">
        <v>668</v>
      </c>
      <c r="E6" s="118">
        <v>409000</v>
      </c>
      <c r="F6" s="123" t="s">
        <v>675</v>
      </c>
    </row>
    <row r="7" spans="1:7" x14ac:dyDescent="0.25">
      <c r="A7" t="s">
        <v>448</v>
      </c>
      <c r="B7" s="118" t="s">
        <v>656</v>
      </c>
      <c r="C7" s="118" t="s">
        <v>661</v>
      </c>
      <c r="D7" s="118" t="s">
        <v>669</v>
      </c>
      <c r="E7" s="118">
        <v>254600</v>
      </c>
      <c r="F7" s="123" t="s">
        <v>675</v>
      </c>
    </row>
    <row r="8" spans="1:7" x14ac:dyDescent="0.25">
      <c r="A8" t="s">
        <v>108</v>
      </c>
      <c r="B8" s="118" t="s">
        <v>657</v>
      </c>
      <c r="C8" s="118" t="s">
        <v>662</v>
      </c>
      <c r="D8" s="118" t="s">
        <v>670</v>
      </c>
      <c r="E8" s="118">
        <v>684020</v>
      </c>
      <c r="F8" s="123" t="s">
        <v>675</v>
      </c>
    </row>
    <row r="9" spans="1:7" x14ac:dyDescent="0.25">
      <c r="A9" t="s">
        <v>447</v>
      </c>
      <c r="B9" s="118" t="s">
        <v>658</v>
      </c>
      <c r="C9" s="118" t="s">
        <v>663</v>
      </c>
      <c r="D9" s="118" t="s">
        <v>671</v>
      </c>
      <c r="E9" s="118">
        <v>58319</v>
      </c>
      <c r="F9" s="123" t="s">
        <v>675</v>
      </c>
    </row>
    <row r="13" spans="1:7" x14ac:dyDescent="0.25">
      <c r="B13" s="121"/>
      <c r="C13" s="121"/>
    </row>
    <row r="14" spans="1:7" x14ac:dyDescent="0.25">
      <c r="A14" t="s">
        <v>672</v>
      </c>
      <c r="C14" s="121"/>
    </row>
    <row r="15" spans="1:7" x14ac:dyDescent="0.25">
      <c r="A15" t="s">
        <v>673</v>
      </c>
      <c r="C15" s="121"/>
    </row>
    <row r="16" spans="1:7" x14ac:dyDescent="0.25">
      <c r="A16" t="s">
        <v>674</v>
      </c>
      <c r="C16" s="121"/>
    </row>
    <row r="17" spans="3:3" x14ac:dyDescent="0.25">
      <c r="C17" s="121"/>
    </row>
    <row r="18" spans="3:3" x14ac:dyDescent="0.25">
      <c r="C18" s="12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84C44-2289-438C-B439-CAB2947698CD}">
  <dimension ref="A1:U30"/>
  <sheetViews>
    <sheetView topLeftCell="A10" workbookViewId="0">
      <selection activeCell="Q28" sqref="Q28"/>
    </sheetView>
  </sheetViews>
  <sheetFormatPr defaultRowHeight="15" x14ac:dyDescent="0.25"/>
  <cols>
    <col min="12" max="13" width="12.28515625" customWidth="1"/>
    <col min="14" max="14" width="12.140625" customWidth="1"/>
    <col min="15" max="15" width="12.28515625" customWidth="1"/>
    <col min="16" max="16" width="16.85546875" customWidth="1"/>
    <col min="17" max="17" width="12.28515625" customWidth="1"/>
    <col min="19" max="19" width="19.5703125" customWidth="1"/>
    <col min="20" max="20" width="13.28515625" customWidth="1"/>
  </cols>
  <sheetData>
    <row r="1" spans="1:21" x14ac:dyDescent="0.25">
      <c r="A1" s="263" t="s">
        <v>709</v>
      </c>
      <c r="B1" s="264"/>
      <c r="C1" s="264"/>
      <c r="D1" s="264"/>
      <c r="E1" s="264"/>
    </row>
    <row r="2" spans="1:21" ht="105.75" x14ac:dyDescent="0.25">
      <c r="A2" s="154" t="s">
        <v>710</v>
      </c>
      <c r="B2" s="154" t="s">
        <v>711</v>
      </c>
      <c r="C2" s="154" t="s">
        <v>712</v>
      </c>
      <c r="D2" s="154" t="s">
        <v>713</v>
      </c>
      <c r="E2" s="154" t="s">
        <v>714</v>
      </c>
    </row>
    <row r="3" spans="1:21" x14ac:dyDescent="0.25">
      <c r="A3" s="155">
        <v>5215092</v>
      </c>
      <c r="B3" s="155"/>
      <c r="C3" s="155"/>
      <c r="D3" s="155">
        <v>1065353</v>
      </c>
      <c r="E3" s="155">
        <v>3909739</v>
      </c>
    </row>
    <row r="5" spans="1:21" x14ac:dyDescent="0.25">
      <c r="A5" s="265" t="s">
        <v>715</v>
      </c>
      <c r="B5" s="266"/>
      <c r="C5" s="266"/>
      <c r="D5" s="266"/>
      <c r="E5" s="267"/>
      <c r="F5" s="183"/>
      <c r="G5" s="184" t="s">
        <v>735</v>
      </c>
      <c r="H5" s="185"/>
      <c r="L5" s="156"/>
      <c r="M5" s="157"/>
      <c r="N5" s="158"/>
      <c r="P5" s="156"/>
      <c r="Q5" s="158"/>
      <c r="S5" s="156"/>
      <c r="T5" s="158"/>
    </row>
    <row r="6" spans="1:21" ht="105.75" x14ac:dyDescent="0.25">
      <c r="A6" s="193" t="s">
        <v>710</v>
      </c>
      <c r="B6" s="154" t="s">
        <v>711</v>
      </c>
      <c r="C6" s="154" t="s">
        <v>712</v>
      </c>
      <c r="D6" s="154" t="s">
        <v>713</v>
      </c>
      <c r="E6" s="194" t="s">
        <v>714</v>
      </c>
      <c r="F6" s="186" t="s">
        <v>710</v>
      </c>
      <c r="G6" s="182" t="s">
        <v>713</v>
      </c>
      <c r="H6" s="187" t="s">
        <v>714</v>
      </c>
      <c r="L6" s="159" t="s">
        <v>716</v>
      </c>
      <c r="M6" s="160" t="s">
        <v>717</v>
      </c>
      <c r="N6" s="161" t="s">
        <v>718</v>
      </c>
      <c r="P6" s="162" t="s">
        <v>719</v>
      </c>
      <c r="Q6" s="163" t="s">
        <v>720</v>
      </c>
      <c r="S6" s="162" t="s">
        <v>733</v>
      </c>
      <c r="T6" s="163" t="s">
        <v>720</v>
      </c>
    </row>
    <row r="7" spans="1:21" x14ac:dyDescent="0.25">
      <c r="A7" s="190">
        <v>931195</v>
      </c>
      <c r="B7" s="191" t="s">
        <v>721</v>
      </c>
      <c r="C7" s="191" t="s">
        <v>157</v>
      </c>
      <c r="D7" s="191">
        <v>212805</v>
      </c>
      <c r="E7" s="192">
        <v>558392</v>
      </c>
      <c r="F7" s="190">
        <v>931195</v>
      </c>
      <c r="G7" s="191">
        <v>212805</v>
      </c>
      <c r="H7" s="192">
        <v>558392</v>
      </c>
      <c r="L7" s="164">
        <v>223356.80000000002</v>
      </c>
      <c r="M7" s="165">
        <f>G7*0.3</f>
        <v>63841.5</v>
      </c>
      <c r="N7" s="166">
        <f>H7-L7-M7</f>
        <v>271193.69999999995</v>
      </c>
      <c r="O7" s="165"/>
      <c r="P7" s="164">
        <v>46517.05</v>
      </c>
      <c r="Q7" s="166">
        <f>L7-P7</f>
        <v>176839.75</v>
      </c>
      <c r="S7" s="167"/>
      <c r="T7" s="166">
        <f>L7-S7</f>
        <v>223356.80000000002</v>
      </c>
      <c r="U7" s="168">
        <f>S7/E7</f>
        <v>0</v>
      </c>
    </row>
    <row r="8" spans="1:21" x14ac:dyDescent="0.25">
      <c r="L8" s="169"/>
      <c r="N8" s="170"/>
      <c r="P8" s="169"/>
      <c r="Q8" s="170"/>
      <c r="S8" s="169"/>
      <c r="T8" s="170"/>
    </row>
    <row r="9" spans="1:21" x14ac:dyDescent="0.25">
      <c r="A9" s="265" t="s">
        <v>722</v>
      </c>
      <c r="B9" s="266"/>
      <c r="C9" s="266"/>
      <c r="D9" s="266"/>
      <c r="E9" s="266"/>
      <c r="F9" s="183"/>
      <c r="G9" s="184" t="s">
        <v>735</v>
      </c>
      <c r="H9" s="185"/>
      <c r="L9" s="171">
        <f>L20/(E7+E11)</f>
        <v>0.4</v>
      </c>
      <c r="N9" s="170"/>
      <c r="P9" s="169"/>
      <c r="Q9" s="170"/>
      <c r="S9" s="169"/>
      <c r="T9" s="170"/>
    </row>
    <row r="10" spans="1:21" ht="105.75" x14ac:dyDescent="0.25">
      <c r="A10" s="193" t="s">
        <v>710</v>
      </c>
      <c r="B10" s="154" t="s">
        <v>711</v>
      </c>
      <c r="C10" s="154" t="s">
        <v>712</v>
      </c>
      <c r="D10" s="154" t="s">
        <v>713</v>
      </c>
      <c r="E10" s="154" t="s">
        <v>714</v>
      </c>
      <c r="F10" s="186" t="s">
        <v>710</v>
      </c>
      <c r="G10" s="182" t="s">
        <v>713</v>
      </c>
      <c r="H10" s="187" t="s">
        <v>714</v>
      </c>
      <c r="L10" s="159" t="s">
        <v>716</v>
      </c>
      <c r="M10" s="160" t="s">
        <v>717</v>
      </c>
      <c r="N10" s="161"/>
      <c r="P10" s="162" t="s">
        <v>719</v>
      </c>
      <c r="Q10" s="163" t="s">
        <v>720</v>
      </c>
      <c r="S10" s="162" t="s">
        <v>733</v>
      </c>
      <c r="T10" s="163" t="s">
        <v>720</v>
      </c>
    </row>
    <row r="11" spans="1:21" x14ac:dyDescent="0.25">
      <c r="A11" s="188">
        <v>4283897</v>
      </c>
      <c r="B11" s="155"/>
      <c r="C11" s="155"/>
      <c r="D11" s="155">
        <v>852548</v>
      </c>
      <c r="E11" s="155">
        <v>3351347</v>
      </c>
      <c r="F11" s="188"/>
      <c r="G11" s="155"/>
      <c r="H11" s="189"/>
      <c r="L11" s="172"/>
      <c r="N11" s="170"/>
      <c r="P11" s="169"/>
      <c r="Q11" s="173"/>
      <c r="S11" s="169"/>
      <c r="T11" s="173"/>
    </row>
    <row r="12" spans="1:21" x14ac:dyDescent="0.25">
      <c r="A12" s="169">
        <v>507918</v>
      </c>
      <c r="B12" t="s">
        <v>721</v>
      </c>
      <c r="C12" t="s">
        <v>450</v>
      </c>
      <c r="D12">
        <v>142248</v>
      </c>
      <c r="E12">
        <v>365670</v>
      </c>
      <c r="F12" s="169">
        <v>507918</v>
      </c>
      <c r="G12">
        <f>F12-H12</f>
        <v>142248</v>
      </c>
      <c r="H12" s="170">
        <v>365670</v>
      </c>
      <c r="I12">
        <f>E12+E13+E16+E17+E18</f>
        <v>1942185</v>
      </c>
      <c r="J12" s="174" t="s">
        <v>723</v>
      </c>
      <c r="L12" s="164">
        <v>146268</v>
      </c>
      <c r="M12" s="165">
        <f>G12*0.3</f>
        <v>42674.400000000001</v>
      </c>
      <c r="N12" s="166">
        <f>H12-L12-M12</f>
        <v>176727.6</v>
      </c>
      <c r="O12" s="165"/>
      <c r="P12" s="164">
        <v>13690.18</v>
      </c>
      <c r="Q12" s="166">
        <f t="shared" ref="Q12:Q19" si="0">L12-P12</f>
        <v>132577.82</v>
      </c>
      <c r="S12" s="167"/>
      <c r="T12" s="166">
        <f>L12-S12</f>
        <v>146268</v>
      </c>
      <c r="U12" s="168">
        <f>S12/E12</f>
        <v>0</v>
      </c>
    </row>
    <row r="13" spans="1:21" x14ac:dyDescent="0.25">
      <c r="A13" s="169">
        <v>615106</v>
      </c>
      <c r="B13" t="s">
        <v>721</v>
      </c>
      <c r="C13" t="s">
        <v>109</v>
      </c>
      <c r="D13">
        <v>153776</v>
      </c>
      <c r="E13">
        <v>461329</v>
      </c>
      <c r="F13" s="195">
        <v>596106</v>
      </c>
      <c r="G13" s="196">
        <v>152533</v>
      </c>
      <c r="H13" s="170">
        <v>443572</v>
      </c>
      <c r="L13" s="164">
        <v>184531.6</v>
      </c>
      <c r="M13" s="207">
        <f t="shared" ref="M13:M18" si="1">G13*0.3</f>
        <v>45759.9</v>
      </c>
      <c r="N13" s="206">
        <f t="shared" ref="N13:N18" si="2">H13-L13-M13</f>
        <v>213280.5</v>
      </c>
      <c r="O13" s="165"/>
      <c r="P13" s="164">
        <v>15379.88</v>
      </c>
      <c r="Q13" s="166">
        <f t="shared" si="0"/>
        <v>169151.72</v>
      </c>
      <c r="S13" s="167"/>
      <c r="T13" s="166">
        <f t="shared" ref="T13:T18" si="3">L13-S13</f>
        <v>184531.6</v>
      </c>
      <c r="U13" s="168">
        <f t="shared" ref="U13:U18" si="4">S13/E13</f>
        <v>0</v>
      </c>
    </row>
    <row r="14" spans="1:21" x14ac:dyDescent="0.25">
      <c r="A14" s="169">
        <v>1014500</v>
      </c>
      <c r="B14" t="s">
        <v>721</v>
      </c>
      <c r="C14" t="s">
        <v>116</v>
      </c>
      <c r="D14">
        <v>66369</v>
      </c>
      <c r="E14">
        <v>948131</v>
      </c>
      <c r="F14" s="195">
        <v>1033500</v>
      </c>
      <c r="G14" s="196">
        <f t="shared" ref="G14:G17" si="5">F14-H14</f>
        <v>67612</v>
      </c>
      <c r="H14" s="170">
        <v>965888</v>
      </c>
      <c r="I14">
        <f>E14+E15</f>
        <v>1409162</v>
      </c>
      <c r="J14" s="174" t="s">
        <v>724</v>
      </c>
      <c r="L14" s="164">
        <v>379252.4</v>
      </c>
      <c r="M14" s="207">
        <f t="shared" si="1"/>
        <v>20283.599999999999</v>
      </c>
      <c r="N14" s="206">
        <f t="shared" si="2"/>
        <v>566352</v>
      </c>
      <c r="O14" s="165"/>
      <c r="P14" s="164">
        <v>158462.5</v>
      </c>
      <c r="Q14" s="166">
        <f t="shared" si="0"/>
        <v>220789.90000000002</v>
      </c>
      <c r="S14" s="167"/>
      <c r="T14" s="166">
        <f t="shared" si="3"/>
        <v>379252.4</v>
      </c>
      <c r="U14" s="168">
        <f t="shared" si="4"/>
        <v>0</v>
      </c>
    </row>
    <row r="15" spans="1:21" x14ac:dyDescent="0.25">
      <c r="A15" s="169">
        <v>493304</v>
      </c>
      <c r="B15" t="s">
        <v>721</v>
      </c>
      <c r="C15" t="s">
        <v>156</v>
      </c>
      <c r="D15">
        <v>32272</v>
      </c>
      <c r="E15">
        <v>461031</v>
      </c>
      <c r="F15" s="169">
        <v>493304</v>
      </c>
      <c r="G15">
        <v>32272</v>
      </c>
      <c r="H15" s="170">
        <v>461031</v>
      </c>
      <c r="L15" s="164">
        <v>184412.40000000002</v>
      </c>
      <c r="M15" s="165">
        <f t="shared" si="1"/>
        <v>9681.6</v>
      </c>
      <c r="N15" s="166">
        <f t="shared" si="2"/>
        <v>266937</v>
      </c>
      <c r="O15" s="165"/>
      <c r="P15" s="164">
        <v>90140.72</v>
      </c>
      <c r="Q15" s="166">
        <f t="shared" si="0"/>
        <v>94271.680000000022</v>
      </c>
      <c r="S15" s="167"/>
      <c r="T15" s="166">
        <f t="shared" si="3"/>
        <v>184412.40000000002</v>
      </c>
      <c r="U15" s="168">
        <f t="shared" si="4"/>
        <v>0</v>
      </c>
    </row>
    <row r="16" spans="1:21" x14ac:dyDescent="0.25">
      <c r="A16" s="169">
        <v>436053</v>
      </c>
      <c r="B16" t="s">
        <v>721</v>
      </c>
      <c r="C16" t="s">
        <v>448</v>
      </c>
      <c r="D16">
        <v>118453</v>
      </c>
      <c r="E16">
        <v>277600</v>
      </c>
      <c r="F16" s="169">
        <v>436053</v>
      </c>
      <c r="G16">
        <v>118453</v>
      </c>
      <c r="H16" s="170">
        <v>277600</v>
      </c>
      <c r="L16" s="164">
        <v>111040</v>
      </c>
      <c r="M16" s="165">
        <f t="shared" si="1"/>
        <v>35535.9</v>
      </c>
      <c r="N16" s="166">
        <f t="shared" si="2"/>
        <v>131024.1</v>
      </c>
      <c r="O16" s="165"/>
      <c r="P16" s="164">
        <v>7663.44</v>
      </c>
      <c r="Q16" s="166">
        <f t="shared" si="0"/>
        <v>103376.56</v>
      </c>
      <c r="S16" s="167"/>
      <c r="T16" s="166">
        <f t="shared" si="3"/>
        <v>111040</v>
      </c>
      <c r="U16" s="168">
        <f t="shared" si="4"/>
        <v>0</v>
      </c>
    </row>
    <row r="17" spans="1:21" x14ac:dyDescent="0.25">
      <c r="A17" s="169">
        <v>1007048</v>
      </c>
      <c r="B17" t="s">
        <v>721</v>
      </c>
      <c r="C17" s="174" t="s">
        <v>725</v>
      </c>
      <c r="D17">
        <v>251762</v>
      </c>
      <c r="E17">
        <v>755286</v>
      </c>
      <c r="F17" s="169">
        <v>1007048</v>
      </c>
      <c r="G17">
        <f t="shared" si="5"/>
        <v>251762</v>
      </c>
      <c r="H17" s="170">
        <v>755286</v>
      </c>
      <c r="L17" s="164">
        <v>302114.40000000002</v>
      </c>
      <c r="M17" s="165">
        <f t="shared" si="1"/>
        <v>75528.599999999991</v>
      </c>
      <c r="N17" s="166">
        <f t="shared" si="2"/>
        <v>377643</v>
      </c>
      <c r="O17" s="165"/>
      <c r="P17" s="164">
        <v>22320.53</v>
      </c>
      <c r="Q17" s="166">
        <f t="shared" si="0"/>
        <v>279793.87</v>
      </c>
      <c r="S17" s="167"/>
      <c r="T17" s="166">
        <f t="shared" si="3"/>
        <v>302114.40000000002</v>
      </c>
      <c r="U17" s="168">
        <f t="shared" si="4"/>
        <v>0</v>
      </c>
    </row>
    <row r="18" spans="1:21" x14ac:dyDescent="0.25">
      <c r="A18" s="169">
        <v>209968</v>
      </c>
      <c r="B18" t="s">
        <v>721</v>
      </c>
      <c r="C18" t="s">
        <v>447</v>
      </c>
      <c r="D18">
        <v>87668</v>
      </c>
      <c r="E18">
        <v>82300</v>
      </c>
      <c r="F18" s="169">
        <v>209968</v>
      </c>
      <c r="G18">
        <v>87668</v>
      </c>
      <c r="H18" s="170">
        <v>82300</v>
      </c>
      <c r="L18" s="164">
        <v>32920</v>
      </c>
      <c r="M18" s="165">
        <f t="shared" si="1"/>
        <v>26300.399999999998</v>
      </c>
      <c r="N18" s="166">
        <f t="shared" si="2"/>
        <v>23079.600000000002</v>
      </c>
      <c r="O18" s="165"/>
      <c r="P18" s="164">
        <v>11458.05</v>
      </c>
      <c r="Q18" s="166">
        <f t="shared" si="0"/>
        <v>21461.95</v>
      </c>
      <c r="S18" s="167"/>
      <c r="T18" s="166">
        <f t="shared" si="3"/>
        <v>32920</v>
      </c>
      <c r="U18" s="168">
        <f t="shared" si="4"/>
        <v>0</v>
      </c>
    </row>
    <row r="19" spans="1:21" x14ac:dyDescent="0.25">
      <c r="A19" s="190"/>
      <c r="B19" s="191"/>
      <c r="C19" s="191"/>
      <c r="D19" s="203" t="s">
        <v>736</v>
      </c>
      <c r="E19" s="203">
        <f>E7+E12+E13+E14+E15+E16+E17+E18</f>
        <v>3909739</v>
      </c>
      <c r="F19" s="205">
        <f>SUM(F7+F12+F13+F14+F15+F16+F17+F18)</f>
        <v>5215092</v>
      </c>
      <c r="G19" s="203">
        <f>G7+G12+G13+G14+G15+G16+G17+G18</f>
        <v>1065353</v>
      </c>
      <c r="H19" s="204">
        <f>H7+H12+H13+H14+H15+H16+H17+H18</f>
        <v>3909739</v>
      </c>
      <c r="K19" s="175" t="s">
        <v>726</v>
      </c>
      <c r="L19" s="176">
        <f>L7+L12+L13+L14+L15+L16+L17+L18</f>
        <v>1563895.6</v>
      </c>
      <c r="M19" s="176">
        <f t="shared" ref="M19:N19" si="6">M7+M12+M13+M14+M15+M16+M17+M18</f>
        <v>319605.90000000002</v>
      </c>
      <c r="N19" s="176">
        <f t="shared" si="6"/>
        <v>2026237.5</v>
      </c>
      <c r="O19" s="165"/>
      <c r="P19" s="177">
        <f>P7+P12+P13+P14+P15+P16+P17+P18</f>
        <v>365632.34999999992</v>
      </c>
      <c r="Q19" s="178">
        <f t="shared" si="0"/>
        <v>1198263.2500000002</v>
      </c>
      <c r="S19" s="177">
        <f>S7+S12+S13+S14+S15+S16+S17+S18</f>
        <v>0</v>
      </c>
      <c r="T19" s="178">
        <f>L19-S19</f>
        <v>1563895.6</v>
      </c>
      <c r="U19" s="168">
        <f>S19/E19</f>
        <v>0</v>
      </c>
    </row>
    <row r="20" spans="1:21" x14ac:dyDescent="0.25">
      <c r="A20" s="263" t="s">
        <v>727</v>
      </c>
      <c r="B20" s="264"/>
      <c r="K20" s="179" t="s">
        <v>728</v>
      </c>
      <c r="L20" s="180">
        <v>1563895.6</v>
      </c>
      <c r="M20" s="165"/>
      <c r="N20" s="165"/>
      <c r="O20" s="165"/>
      <c r="P20" s="165"/>
      <c r="Q20" s="165"/>
      <c r="S20" s="181" t="s">
        <v>729</v>
      </c>
    </row>
    <row r="21" spans="1:21" ht="62.25" x14ac:dyDescent="0.25">
      <c r="A21" s="154" t="s">
        <v>730</v>
      </c>
      <c r="B21" s="154" t="s">
        <v>731</v>
      </c>
      <c r="E21" s="220"/>
      <c r="F21" s="221" t="s">
        <v>744</v>
      </c>
      <c r="M21" s="219" t="s">
        <v>745</v>
      </c>
    </row>
    <row r="22" spans="1:21" x14ac:dyDescent="0.25">
      <c r="A22" s="155">
        <v>240000</v>
      </c>
      <c r="B22" s="155"/>
      <c r="E22" s="174" t="s">
        <v>157</v>
      </c>
      <c r="F22" s="219">
        <f>F7-G7-H7</f>
        <v>159998</v>
      </c>
      <c r="G22" s="202"/>
    </row>
    <row r="23" spans="1:21" x14ac:dyDescent="0.25">
      <c r="A23">
        <v>230000</v>
      </c>
      <c r="B23" t="s">
        <v>645</v>
      </c>
      <c r="E23" t="s">
        <v>450</v>
      </c>
      <c r="F23">
        <f>F12-G12-H12</f>
        <v>0</v>
      </c>
    </row>
    <row r="24" spans="1:21" x14ac:dyDescent="0.25">
      <c r="A24">
        <v>10000</v>
      </c>
      <c r="B24" t="s">
        <v>732</v>
      </c>
      <c r="E24" t="s">
        <v>109</v>
      </c>
      <c r="F24">
        <f t="shared" ref="F24:F29" si="7">F13-G13-H13</f>
        <v>1</v>
      </c>
      <c r="G24" s="202"/>
    </row>
    <row r="25" spans="1:21" x14ac:dyDescent="0.25">
      <c r="E25" t="s">
        <v>116</v>
      </c>
      <c r="F25">
        <f t="shared" si="7"/>
        <v>0</v>
      </c>
    </row>
    <row r="26" spans="1:21" x14ac:dyDescent="0.25">
      <c r="E26" t="s">
        <v>156</v>
      </c>
      <c r="F26">
        <f t="shared" si="7"/>
        <v>1</v>
      </c>
      <c r="G26" s="202"/>
    </row>
    <row r="27" spans="1:21" x14ac:dyDescent="0.25">
      <c r="E27" t="s">
        <v>448</v>
      </c>
      <c r="F27" s="219">
        <f t="shared" si="7"/>
        <v>40000</v>
      </c>
    </row>
    <row r="28" spans="1:21" x14ac:dyDescent="0.25">
      <c r="E28" s="174" t="s">
        <v>725</v>
      </c>
      <c r="F28">
        <f t="shared" si="7"/>
        <v>0</v>
      </c>
    </row>
    <row r="29" spans="1:21" x14ac:dyDescent="0.25">
      <c r="E29" t="s">
        <v>447</v>
      </c>
      <c r="F29" s="219">
        <f t="shared" si="7"/>
        <v>40000</v>
      </c>
    </row>
    <row r="30" spans="1:21" x14ac:dyDescent="0.25">
      <c r="E30" s="222" t="s">
        <v>726</v>
      </c>
      <c r="F30" s="202">
        <f>SUM(F22:F29)</f>
        <v>240000</v>
      </c>
    </row>
  </sheetData>
  <mergeCells count="4">
    <mergeCell ref="A1:E1"/>
    <mergeCell ref="A5:E5"/>
    <mergeCell ref="A9:E9"/>
    <mergeCell ref="A20:B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23F8A-8CE7-476D-B9DE-46CD401F6958}">
  <dimension ref="A1:E50"/>
  <sheetViews>
    <sheetView zoomScaleNormal="100" zoomScalePageLayoutView="145" workbookViewId="0">
      <selection activeCell="A13" sqref="A13"/>
    </sheetView>
  </sheetViews>
  <sheetFormatPr defaultRowHeight="15" x14ac:dyDescent="0.25"/>
  <cols>
    <col min="1" max="1" width="45.5703125" customWidth="1"/>
  </cols>
  <sheetData>
    <row r="1" spans="1:5" x14ac:dyDescent="0.25">
      <c r="A1" s="151"/>
      <c r="B1" s="151"/>
      <c r="C1" s="151"/>
      <c r="D1" s="151"/>
      <c r="E1" s="151"/>
    </row>
    <row r="2" spans="1:5" x14ac:dyDescent="0.25">
      <c r="A2" s="152" t="s">
        <v>697</v>
      </c>
      <c r="B2" s="153"/>
      <c r="C2" s="153"/>
      <c r="D2" s="151"/>
      <c r="E2" s="151"/>
    </row>
    <row r="3" spans="1:5" x14ac:dyDescent="0.25">
      <c r="A3" s="152" t="s">
        <v>700</v>
      </c>
      <c r="B3" s="152"/>
      <c r="C3" s="153"/>
      <c r="D3" s="151"/>
      <c r="E3" s="151"/>
    </row>
    <row r="4" spans="1:5" x14ac:dyDescent="0.25">
      <c r="A4" s="152" t="s">
        <v>698</v>
      </c>
      <c r="B4" s="152"/>
      <c r="C4" s="153"/>
      <c r="D4" s="151"/>
      <c r="E4" s="151"/>
    </row>
    <row r="5" spans="1:5" x14ac:dyDescent="0.25">
      <c r="A5" s="152" t="s">
        <v>699</v>
      </c>
      <c r="B5" s="152"/>
      <c r="C5" s="153"/>
      <c r="D5" s="151"/>
      <c r="E5" s="151"/>
    </row>
    <row r="6" spans="1:5" x14ac:dyDescent="0.25">
      <c r="A6" s="152" t="s">
        <v>702</v>
      </c>
      <c r="B6" s="152"/>
      <c r="C6" s="153"/>
      <c r="D6" s="151"/>
      <c r="E6" s="151"/>
    </row>
    <row r="7" spans="1:5" x14ac:dyDescent="0.25">
      <c r="A7" s="152" t="s">
        <v>701</v>
      </c>
      <c r="B7" s="152"/>
      <c r="C7" s="153"/>
      <c r="D7" s="151"/>
      <c r="E7" s="151"/>
    </row>
    <row r="8" spans="1:5" x14ac:dyDescent="0.25">
      <c r="A8" s="152" t="s">
        <v>703</v>
      </c>
      <c r="B8" s="152"/>
      <c r="C8" s="153"/>
      <c r="D8" s="151"/>
      <c r="E8" s="151"/>
    </row>
    <row r="9" spans="1:5" x14ac:dyDescent="0.25">
      <c r="A9" s="152" t="s">
        <v>704</v>
      </c>
      <c r="B9" s="152"/>
      <c r="C9" s="153"/>
      <c r="D9" s="151"/>
      <c r="E9" s="151"/>
    </row>
    <row r="10" spans="1:5" x14ac:dyDescent="0.25">
      <c r="A10" s="152" t="s">
        <v>705</v>
      </c>
      <c r="B10" s="152"/>
      <c r="C10" s="153"/>
      <c r="D10" s="151"/>
      <c r="E10" s="151"/>
    </row>
    <row r="11" spans="1:5" x14ac:dyDescent="0.25">
      <c r="A11" s="152" t="s">
        <v>706</v>
      </c>
      <c r="B11" s="152"/>
      <c r="C11" s="153"/>
      <c r="D11" s="151"/>
      <c r="E11" s="151"/>
    </row>
    <row r="12" spans="1:5" x14ac:dyDescent="0.25">
      <c r="A12" s="152" t="s">
        <v>707</v>
      </c>
      <c r="B12" s="152"/>
      <c r="C12" s="153"/>
      <c r="D12" s="151"/>
      <c r="E12" s="151"/>
    </row>
    <row r="13" spans="1:5" x14ac:dyDescent="0.25">
      <c r="A13" s="152" t="s">
        <v>708</v>
      </c>
      <c r="B13" s="152"/>
      <c r="C13" s="153"/>
      <c r="D13" s="151"/>
      <c r="E13" s="151"/>
    </row>
    <row r="14" spans="1:5" x14ac:dyDescent="0.25">
      <c r="A14" s="153"/>
      <c r="B14" s="153"/>
      <c r="C14" s="153"/>
      <c r="D14" s="151"/>
      <c r="E14" s="151"/>
    </row>
    <row r="15" spans="1:5" x14ac:dyDescent="0.25">
      <c r="A15" s="151"/>
      <c r="B15" s="151"/>
      <c r="C15" s="151"/>
      <c r="D15" s="151"/>
      <c r="E15" s="151"/>
    </row>
    <row r="16" spans="1:5" x14ac:dyDescent="0.25">
      <c r="A16" s="151"/>
      <c r="B16" s="151"/>
      <c r="C16" s="151"/>
      <c r="D16" s="151"/>
      <c r="E16" s="151"/>
    </row>
    <row r="17" spans="1:5" x14ac:dyDescent="0.25">
      <c r="A17" s="151"/>
      <c r="B17" s="151"/>
      <c r="C17" s="151"/>
      <c r="D17" s="151"/>
      <c r="E17" s="151"/>
    </row>
    <row r="18" spans="1:5" x14ac:dyDescent="0.25">
      <c r="A18" s="151"/>
      <c r="B18" s="151"/>
      <c r="C18" s="151"/>
      <c r="D18" s="151"/>
      <c r="E18" s="151"/>
    </row>
    <row r="19" spans="1:5" x14ac:dyDescent="0.25">
      <c r="A19" s="151"/>
      <c r="B19" s="151"/>
      <c r="C19" s="151"/>
      <c r="D19" s="151"/>
      <c r="E19" s="151"/>
    </row>
    <row r="20" spans="1:5" x14ac:dyDescent="0.25">
      <c r="A20" s="151"/>
      <c r="B20" s="151"/>
      <c r="C20" s="151"/>
      <c r="D20" s="151"/>
      <c r="E20" s="151"/>
    </row>
    <row r="21" spans="1:5" x14ac:dyDescent="0.25">
      <c r="A21" s="151"/>
      <c r="B21" s="151"/>
      <c r="C21" s="151"/>
      <c r="D21" s="151"/>
      <c r="E21" s="151"/>
    </row>
    <row r="22" spans="1:5" x14ac:dyDescent="0.25">
      <c r="A22" s="151"/>
      <c r="B22" s="151"/>
      <c r="C22" s="151"/>
      <c r="D22" s="151"/>
      <c r="E22" s="151"/>
    </row>
    <row r="23" spans="1:5" x14ac:dyDescent="0.25">
      <c r="A23" s="151"/>
      <c r="B23" s="151"/>
      <c r="C23" s="151"/>
      <c r="D23" s="151"/>
      <c r="E23" s="151"/>
    </row>
    <row r="24" spans="1:5" x14ac:dyDescent="0.25">
      <c r="A24" s="151"/>
      <c r="B24" s="151"/>
      <c r="C24" s="151"/>
      <c r="D24" s="151"/>
      <c r="E24" s="151"/>
    </row>
    <row r="25" spans="1:5" x14ac:dyDescent="0.25">
      <c r="A25" s="151"/>
      <c r="B25" s="151"/>
      <c r="C25" s="151"/>
      <c r="D25" s="151"/>
      <c r="E25" s="151"/>
    </row>
    <row r="26" spans="1:5" x14ac:dyDescent="0.25">
      <c r="A26" s="151"/>
      <c r="B26" s="151"/>
      <c r="C26" s="151"/>
      <c r="D26" s="151"/>
      <c r="E26" s="151"/>
    </row>
    <row r="27" spans="1:5" x14ac:dyDescent="0.25">
      <c r="A27" s="151"/>
      <c r="B27" s="151"/>
      <c r="C27" s="151"/>
      <c r="D27" s="151"/>
      <c r="E27" s="151"/>
    </row>
    <row r="28" spans="1:5" x14ac:dyDescent="0.25">
      <c r="A28" s="151"/>
      <c r="B28" s="151"/>
      <c r="C28" s="151"/>
      <c r="D28" s="151"/>
      <c r="E28" s="151"/>
    </row>
    <row r="29" spans="1:5" x14ac:dyDescent="0.25">
      <c r="A29" s="151"/>
      <c r="B29" s="151"/>
      <c r="C29" s="151"/>
      <c r="D29" s="151"/>
      <c r="E29" s="151"/>
    </row>
    <row r="30" spans="1:5" x14ac:dyDescent="0.25">
      <c r="A30" s="151"/>
      <c r="B30" s="151"/>
      <c r="C30" s="151"/>
      <c r="D30" s="151"/>
      <c r="E30" s="151"/>
    </row>
    <row r="31" spans="1:5" x14ac:dyDescent="0.25">
      <c r="A31" s="151"/>
      <c r="B31" s="151"/>
      <c r="C31" s="151"/>
      <c r="D31" s="151"/>
      <c r="E31" s="151"/>
    </row>
    <row r="32" spans="1:5" x14ac:dyDescent="0.25">
      <c r="A32" s="151"/>
      <c r="B32" s="151"/>
      <c r="C32" s="151"/>
      <c r="D32" s="151"/>
      <c r="E32" s="151"/>
    </row>
    <row r="33" spans="1:5" x14ac:dyDescent="0.25">
      <c r="A33" s="151"/>
      <c r="B33" s="151"/>
      <c r="C33" s="151"/>
      <c r="D33" s="151"/>
      <c r="E33" s="151"/>
    </row>
    <row r="34" spans="1:5" x14ac:dyDescent="0.25">
      <c r="A34" s="151"/>
      <c r="B34" s="151"/>
      <c r="C34" s="151"/>
      <c r="D34" s="151"/>
      <c r="E34" s="151"/>
    </row>
    <row r="35" spans="1:5" x14ac:dyDescent="0.25">
      <c r="A35" s="151"/>
      <c r="B35" s="151"/>
      <c r="C35" s="151"/>
      <c r="D35" s="151"/>
      <c r="E35" s="151"/>
    </row>
    <row r="36" spans="1:5" x14ac:dyDescent="0.25">
      <c r="A36" s="151"/>
      <c r="B36" s="151"/>
      <c r="C36" s="151"/>
      <c r="D36" s="151"/>
      <c r="E36" s="151"/>
    </row>
    <row r="37" spans="1:5" x14ac:dyDescent="0.25">
      <c r="A37" s="151"/>
      <c r="B37" s="151"/>
      <c r="C37" s="151"/>
      <c r="D37" s="151"/>
      <c r="E37" s="151"/>
    </row>
    <row r="38" spans="1:5" x14ac:dyDescent="0.25">
      <c r="A38" s="151"/>
      <c r="B38" s="151"/>
      <c r="C38" s="151"/>
      <c r="D38" s="151"/>
      <c r="E38" s="151"/>
    </row>
    <row r="39" spans="1:5" x14ac:dyDescent="0.25">
      <c r="A39" s="151"/>
      <c r="B39" s="151"/>
      <c r="C39" s="151"/>
      <c r="D39" s="151"/>
      <c r="E39" s="151"/>
    </row>
    <row r="40" spans="1:5" x14ac:dyDescent="0.25">
      <c r="A40" s="151"/>
      <c r="B40" s="151"/>
      <c r="C40" s="151"/>
      <c r="D40" s="151"/>
      <c r="E40" s="151"/>
    </row>
    <row r="41" spans="1:5" x14ac:dyDescent="0.25">
      <c r="A41" s="151"/>
      <c r="B41" s="151"/>
      <c r="C41" s="151"/>
      <c r="D41" s="151"/>
      <c r="E41" s="151"/>
    </row>
    <row r="42" spans="1:5" x14ac:dyDescent="0.25">
      <c r="A42" s="151"/>
      <c r="B42" s="151"/>
      <c r="C42" s="151"/>
      <c r="D42" s="151"/>
      <c r="E42" s="151"/>
    </row>
    <row r="43" spans="1:5" x14ac:dyDescent="0.25">
      <c r="A43" s="151"/>
      <c r="B43" s="151"/>
      <c r="C43" s="151"/>
      <c r="D43" s="151"/>
      <c r="E43" s="151"/>
    </row>
    <row r="44" spans="1:5" x14ac:dyDescent="0.25">
      <c r="A44" s="151"/>
      <c r="B44" s="151"/>
      <c r="C44" s="151"/>
      <c r="D44" s="151"/>
      <c r="E44" s="151"/>
    </row>
    <row r="45" spans="1:5" x14ac:dyDescent="0.25">
      <c r="A45" s="151"/>
      <c r="B45" s="151"/>
      <c r="C45" s="151"/>
      <c r="D45" s="151"/>
      <c r="E45" s="151"/>
    </row>
    <row r="46" spans="1:5" x14ac:dyDescent="0.25">
      <c r="A46" s="151"/>
      <c r="B46" s="151"/>
      <c r="C46" s="151"/>
      <c r="D46" s="151"/>
      <c r="E46" s="151"/>
    </row>
    <row r="47" spans="1:5" x14ac:dyDescent="0.25">
      <c r="A47" s="151"/>
      <c r="B47" s="151"/>
      <c r="C47" s="151"/>
      <c r="D47" s="151"/>
      <c r="E47" s="151"/>
    </row>
    <row r="48" spans="1:5" x14ac:dyDescent="0.25">
      <c r="A48" s="151"/>
      <c r="B48" s="151"/>
      <c r="C48" s="151"/>
      <c r="D48" s="151"/>
      <c r="E48" s="151"/>
    </row>
    <row r="49" spans="1:5" x14ac:dyDescent="0.25">
      <c r="A49" s="151"/>
      <c r="B49" s="151"/>
      <c r="C49" s="151"/>
      <c r="D49" s="151"/>
      <c r="E49" s="151"/>
    </row>
    <row r="50" spans="1:5" x14ac:dyDescent="0.25">
      <c r="A50" s="151"/>
      <c r="B50" s="151"/>
      <c r="C50" s="151"/>
      <c r="D50" s="151"/>
      <c r="E50" s="151"/>
    </row>
  </sheetData>
  <hyperlinks>
    <hyperlink ref="A2" location="Azioni!A1" display="Azioni di progetto" xr:uid="{E9270C5D-6716-45F6-BB6C-81053FA6804E}"/>
    <hyperlink ref="A3" location="'Progress 2020-2027'!A1" display="Deliverable e millestone" xr:uid="{7003B7A5-BC53-4EFC-AA61-E11B39327464}"/>
    <hyperlink ref="A5" location="'Budget breakdown'!A1" display="Budget progetto" xr:uid="{88C3AA7B-5A19-4397-AF7E-63ED4EB897E2}"/>
    <hyperlink ref="A6" location="Ticino!A1" display="Budget Ticino " xr:uid="{7D4D9D02-8744-4487-8737-C7CD0BD34AB0}"/>
    <hyperlink ref="A7" location="Astigiano!A1" display="Budget Parco Paleonotologico astigiano" xr:uid="{338F6103-4D96-4128-8F45-DB847AFBDFCA}"/>
    <hyperlink ref="A8" location="CMTorino!A1" display="Budget Città Metropolitana di Torino - CMTO" xr:uid="{78D8F468-BD91-46A0-954A-BFBD8267490A}"/>
    <hyperlink ref="A9" location="ELEADE!A1" display="Budget Eleade" xr:uid="{97872421-2CEB-4B5A-AECE-B827D9E4C7BC}"/>
    <hyperlink ref="A10" location="IDECO!A1" display="Budget IDECO" xr:uid="{74FAD679-5566-4667-AE81-D70F1BFDE37A}"/>
    <hyperlink ref="A11" location="Pineta!A1" display="Budget Parco Pineta" xr:uid="{053BCF53-2340-4DE0-9F93-268D1FE940EF}"/>
    <hyperlink ref="A12" location="PARCOPO!A1" display="Budget Parco Po Piemontese" xr:uid="{B2A2C6A9-7528-4F49-9E2D-5BD3AACE8DC6}"/>
    <hyperlink ref="A13" location="TicinoLM!A1" display="Budget Parco Ticino LM" xr:uid="{87A55708-792A-4389-A213-0F88697C10CA}"/>
  </hyperlinks>
  <pageMargins left="0.7" right="0.7" top="0.75" bottom="0.75" header="0.3" footer="0.3"/>
  <pageSetup paperSize="9" orientation="portrait" r:id="rId1"/>
  <headerFooter>
    <oddHeader>&amp;C&amp;"Bahnschrift SemiBold,Normale"Life Insubricus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5"/>
  <sheetViews>
    <sheetView zoomScale="70" zoomScaleNormal="70" workbookViewId="0">
      <selection activeCell="D126" sqref="D126:D130"/>
    </sheetView>
  </sheetViews>
  <sheetFormatPr defaultColWidth="8.7109375" defaultRowHeight="14.25" x14ac:dyDescent="0.2"/>
  <cols>
    <col min="1" max="1" width="11.28515625" style="6" customWidth="1"/>
    <col min="2" max="2" width="23.28515625" style="2" customWidth="1"/>
    <col min="3" max="3" width="8.140625" style="6" bestFit="1" customWidth="1"/>
    <col min="4" max="4" width="9.85546875" style="6" customWidth="1"/>
    <col min="5" max="5" width="30" style="2" customWidth="1"/>
    <col min="6" max="6" width="24.85546875" style="1" customWidth="1"/>
    <col min="7" max="7" width="33.42578125" style="2" customWidth="1"/>
    <col min="8" max="8" width="34.140625" style="2" customWidth="1"/>
    <col min="9" max="9" width="17.42578125" style="1" customWidth="1"/>
    <col min="10" max="10" width="26.28515625" style="21" customWidth="1"/>
    <col min="11" max="11" width="27.85546875" style="64" customWidth="1"/>
    <col min="12" max="12" width="26.140625" style="1" customWidth="1"/>
    <col min="13" max="16384" width="8.7109375" style="1"/>
  </cols>
  <sheetData>
    <row r="1" spans="1:12" s="29" customFormat="1" ht="28.5" customHeight="1" x14ac:dyDescent="0.2">
      <c r="A1" s="55" t="s">
        <v>11</v>
      </c>
      <c r="B1" s="56" t="s">
        <v>12</v>
      </c>
      <c r="C1" s="55" t="s">
        <v>13</v>
      </c>
      <c r="D1" s="55" t="s">
        <v>14</v>
      </c>
      <c r="E1" s="56" t="s">
        <v>15</v>
      </c>
      <c r="F1" s="55" t="s">
        <v>16</v>
      </c>
      <c r="G1" s="56" t="s">
        <v>17</v>
      </c>
      <c r="H1" s="56" t="s">
        <v>18</v>
      </c>
      <c r="I1" s="59" t="s">
        <v>19</v>
      </c>
      <c r="J1" s="56" t="s">
        <v>505</v>
      </c>
      <c r="K1" s="62" t="s">
        <v>20</v>
      </c>
      <c r="L1" s="55" t="s">
        <v>21</v>
      </c>
    </row>
    <row r="2" spans="1:12" ht="63" customHeight="1" x14ac:dyDescent="0.2">
      <c r="A2" s="5" t="s">
        <v>23</v>
      </c>
      <c r="B2" s="244" t="s">
        <v>24</v>
      </c>
      <c r="C2" s="257">
        <v>44105</v>
      </c>
      <c r="D2" s="257">
        <v>44166</v>
      </c>
      <c r="E2" s="244"/>
      <c r="F2" s="245"/>
      <c r="G2" s="3" t="s">
        <v>25</v>
      </c>
      <c r="H2" s="3" t="s">
        <v>28</v>
      </c>
      <c r="I2" s="238" t="s">
        <v>157</v>
      </c>
      <c r="J2" s="241" t="s">
        <v>462</v>
      </c>
      <c r="K2" s="224">
        <v>20492</v>
      </c>
      <c r="L2" s="227"/>
    </row>
    <row r="3" spans="1:12" ht="75.95" customHeight="1" x14ac:dyDescent="0.2">
      <c r="A3" s="5" t="s">
        <v>23</v>
      </c>
      <c r="B3" s="244"/>
      <c r="C3" s="257"/>
      <c r="D3" s="257"/>
      <c r="E3" s="244"/>
      <c r="F3" s="245"/>
      <c r="G3" s="244" t="s">
        <v>26</v>
      </c>
      <c r="H3" s="3" t="s">
        <v>29</v>
      </c>
      <c r="I3" s="239"/>
      <c r="J3" s="241"/>
      <c r="K3" s="225"/>
      <c r="L3" s="228"/>
    </row>
    <row r="4" spans="1:12" ht="35.1" customHeight="1" x14ac:dyDescent="0.2">
      <c r="A4" s="5" t="s">
        <v>23</v>
      </c>
      <c r="B4" s="244"/>
      <c r="C4" s="257"/>
      <c r="D4" s="257"/>
      <c r="E4" s="244"/>
      <c r="F4" s="245"/>
      <c r="G4" s="244"/>
      <c r="H4" s="3" t="s">
        <v>27</v>
      </c>
      <c r="I4" s="240"/>
      <c r="J4" s="241"/>
      <c r="K4" s="226"/>
      <c r="L4" s="229"/>
    </row>
    <row r="5" spans="1:12" ht="32.25" customHeight="1" x14ac:dyDescent="0.2">
      <c r="A5" s="5" t="s">
        <v>30</v>
      </c>
      <c r="B5" s="244" t="s">
        <v>33</v>
      </c>
      <c r="C5" s="257">
        <v>44105</v>
      </c>
      <c r="D5" s="257">
        <v>44531</v>
      </c>
      <c r="E5" s="236"/>
      <c r="F5" s="227"/>
      <c r="G5" s="3" t="s">
        <v>37</v>
      </c>
      <c r="H5" s="3" t="s">
        <v>34</v>
      </c>
      <c r="I5" s="247" t="s">
        <v>157</v>
      </c>
      <c r="J5" s="241" t="s">
        <v>462</v>
      </c>
      <c r="K5" s="224">
        <v>27298</v>
      </c>
      <c r="L5" s="227"/>
    </row>
    <row r="6" spans="1:12" ht="60.75" customHeight="1" x14ac:dyDescent="0.2">
      <c r="A6" s="5" t="s">
        <v>30</v>
      </c>
      <c r="B6" s="244"/>
      <c r="C6" s="258"/>
      <c r="D6" s="258"/>
      <c r="E6" s="246"/>
      <c r="F6" s="228"/>
      <c r="G6" s="3" t="s">
        <v>38</v>
      </c>
      <c r="H6" s="3" t="s">
        <v>35</v>
      </c>
      <c r="I6" s="248"/>
      <c r="J6" s="241"/>
      <c r="K6" s="225"/>
      <c r="L6" s="228"/>
    </row>
    <row r="7" spans="1:12" ht="35.25" customHeight="1" x14ac:dyDescent="0.2">
      <c r="A7" s="5" t="s">
        <v>30</v>
      </c>
      <c r="B7" s="244"/>
      <c r="C7" s="258"/>
      <c r="D7" s="258"/>
      <c r="E7" s="237"/>
      <c r="F7" s="229"/>
      <c r="G7" s="3" t="s">
        <v>39</v>
      </c>
      <c r="H7" s="3" t="s">
        <v>36</v>
      </c>
      <c r="I7" s="249"/>
      <c r="J7" s="241"/>
      <c r="K7" s="226"/>
      <c r="L7" s="229"/>
    </row>
    <row r="8" spans="1:12" ht="33.75" customHeight="1" x14ac:dyDescent="0.2">
      <c r="A8" s="5" t="s">
        <v>31</v>
      </c>
      <c r="B8" s="244" t="s">
        <v>54</v>
      </c>
      <c r="C8" s="233">
        <v>44105</v>
      </c>
      <c r="D8" s="233">
        <v>44896</v>
      </c>
      <c r="E8" s="3" t="s">
        <v>55</v>
      </c>
      <c r="F8" s="4"/>
      <c r="G8" s="241"/>
      <c r="H8" s="3" t="s">
        <v>40</v>
      </c>
      <c r="I8" s="247" t="s">
        <v>157</v>
      </c>
      <c r="J8" s="241" t="s">
        <v>462</v>
      </c>
      <c r="K8" s="254" t="s">
        <v>633</v>
      </c>
      <c r="L8" s="227"/>
    </row>
    <row r="9" spans="1:12" ht="31.5" customHeight="1" x14ac:dyDescent="0.2">
      <c r="A9" s="5" t="s">
        <v>31</v>
      </c>
      <c r="B9" s="244"/>
      <c r="C9" s="252"/>
      <c r="D9" s="252"/>
      <c r="E9" s="3" t="s">
        <v>56</v>
      </c>
      <c r="F9" s="4"/>
      <c r="G9" s="241"/>
      <c r="H9" s="3" t="s">
        <v>41</v>
      </c>
      <c r="I9" s="248"/>
      <c r="J9" s="241"/>
      <c r="K9" s="255"/>
      <c r="L9" s="228"/>
    </row>
    <row r="10" spans="1:12" ht="52.5" customHeight="1" x14ac:dyDescent="0.2">
      <c r="A10" s="5" t="s">
        <v>31</v>
      </c>
      <c r="B10" s="244"/>
      <c r="C10" s="252"/>
      <c r="D10" s="252"/>
      <c r="E10" s="3" t="s">
        <v>57</v>
      </c>
      <c r="F10" s="4"/>
      <c r="G10" s="241"/>
      <c r="H10" s="3" t="s">
        <v>42</v>
      </c>
      <c r="I10" s="248"/>
      <c r="J10" s="241"/>
      <c r="K10" s="255"/>
      <c r="L10" s="228"/>
    </row>
    <row r="11" spans="1:12" ht="28.5" x14ac:dyDescent="0.2">
      <c r="A11" s="5" t="s">
        <v>31</v>
      </c>
      <c r="B11" s="244"/>
      <c r="C11" s="252"/>
      <c r="D11" s="252"/>
      <c r="E11" s="230" t="s">
        <v>58</v>
      </c>
      <c r="F11" s="227"/>
      <c r="G11" s="231" t="s">
        <v>506</v>
      </c>
      <c r="H11" s="3" t="s">
        <v>43</v>
      </c>
      <c r="I11" s="248"/>
      <c r="J11" s="241"/>
      <c r="K11" s="255"/>
      <c r="L11" s="228"/>
    </row>
    <row r="12" spans="1:12" ht="49.5" customHeight="1" x14ac:dyDescent="0.2">
      <c r="A12" s="5" t="s">
        <v>31</v>
      </c>
      <c r="B12" s="244"/>
      <c r="C12" s="253"/>
      <c r="D12" s="253"/>
      <c r="E12" s="232"/>
      <c r="F12" s="229"/>
      <c r="G12" s="232"/>
      <c r="H12" s="3" t="s">
        <v>44</v>
      </c>
      <c r="I12" s="249"/>
      <c r="J12" s="241"/>
      <c r="K12" s="256"/>
      <c r="L12" s="229"/>
    </row>
    <row r="13" spans="1:12" ht="71.25" x14ac:dyDescent="0.2">
      <c r="A13" s="5" t="s">
        <v>32</v>
      </c>
      <c r="B13" s="230" t="s">
        <v>59</v>
      </c>
      <c r="C13" s="233">
        <v>44105</v>
      </c>
      <c r="D13" s="233">
        <v>45261</v>
      </c>
      <c r="E13" s="236"/>
      <c r="F13" s="227"/>
      <c r="G13" s="3" t="s">
        <v>507</v>
      </c>
      <c r="H13" s="230" t="s">
        <v>47</v>
      </c>
      <c r="I13" s="247" t="s">
        <v>157</v>
      </c>
      <c r="J13" s="241" t="s">
        <v>463</v>
      </c>
      <c r="K13" s="224">
        <v>221111</v>
      </c>
      <c r="L13" s="227"/>
    </row>
    <row r="14" spans="1:12" ht="42.75" x14ac:dyDescent="0.2">
      <c r="A14" s="5" t="s">
        <v>32</v>
      </c>
      <c r="B14" s="231"/>
      <c r="C14" s="234"/>
      <c r="D14" s="234"/>
      <c r="E14" s="246"/>
      <c r="F14" s="228"/>
      <c r="G14" s="3" t="s">
        <v>508</v>
      </c>
      <c r="H14" s="231"/>
      <c r="I14" s="248"/>
      <c r="J14" s="241"/>
      <c r="K14" s="225"/>
      <c r="L14" s="228"/>
    </row>
    <row r="15" spans="1:12" ht="28.5" x14ac:dyDescent="0.2">
      <c r="A15" s="5" t="s">
        <v>32</v>
      </c>
      <c r="B15" s="231"/>
      <c r="C15" s="234"/>
      <c r="D15" s="234"/>
      <c r="E15" s="246"/>
      <c r="F15" s="228"/>
      <c r="G15" s="3" t="s">
        <v>509</v>
      </c>
      <c r="H15" s="232"/>
      <c r="I15" s="248"/>
      <c r="J15" s="241"/>
      <c r="K15" s="225"/>
      <c r="L15" s="228"/>
    </row>
    <row r="16" spans="1:12" ht="71.25" x14ac:dyDescent="0.2">
      <c r="A16" s="5" t="s">
        <v>32</v>
      </c>
      <c r="B16" s="231"/>
      <c r="C16" s="234"/>
      <c r="D16" s="234"/>
      <c r="E16" s="246"/>
      <c r="F16" s="228"/>
      <c r="G16" s="3" t="s">
        <v>510</v>
      </c>
      <c r="H16" s="230" t="s">
        <v>46</v>
      </c>
      <c r="I16" s="248"/>
      <c r="J16" s="241"/>
      <c r="K16" s="225"/>
      <c r="L16" s="228"/>
    </row>
    <row r="17" spans="1:12" ht="42.75" x14ac:dyDescent="0.2">
      <c r="A17" s="5" t="s">
        <v>32</v>
      </c>
      <c r="B17" s="231"/>
      <c r="C17" s="234"/>
      <c r="D17" s="234"/>
      <c r="E17" s="246"/>
      <c r="F17" s="228"/>
      <c r="G17" s="3" t="s">
        <v>511</v>
      </c>
      <c r="H17" s="232"/>
      <c r="I17" s="248"/>
      <c r="J17" s="241"/>
      <c r="K17" s="225"/>
      <c r="L17" s="228"/>
    </row>
    <row r="18" spans="1:12" ht="42.75" customHeight="1" x14ac:dyDescent="0.2">
      <c r="A18" s="5" t="s">
        <v>32</v>
      </c>
      <c r="B18" s="231"/>
      <c r="C18" s="234"/>
      <c r="D18" s="234"/>
      <c r="E18" s="246"/>
      <c r="F18" s="228"/>
      <c r="G18" s="3" t="s">
        <v>512</v>
      </c>
      <c r="H18" s="230" t="s">
        <v>45</v>
      </c>
      <c r="I18" s="248"/>
      <c r="J18" s="241"/>
      <c r="K18" s="225"/>
      <c r="L18" s="228"/>
    </row>
    <row r="19" spans="1:12" ht="28.5" x14ac:dyDescent="0.2">
      <c r="A19" s="5" t="s">
        <v>32</v>
      </c>
      <c r="B19" s="231"/>
      <c r="C19" s="234"/>
      <c r="D19" s="234"/>
      <c r="E19" s="246"/>
      <c r="F19" s="228"/>
      <c r="G19" s="3" t="s">
        <v>514</v>
      </c>
      <c r="H19" s="231"/>
      <c r="I19" s="248"/>
      <c r="J19" s="241"/>
      <c r="K19" s="225"/>
      <c r="L19" s="228"/>
    </row>
    <row r="20" spans="1:12" ht="28.5" x14ac:dyDescent="0.2">
      <c r="A20" s="5" t="s">
        <v>32</v>
      </c>
      <c r="B20" s="231"/>
      <c r="C20" s="234"/>
      <c r="D20" s="234"/>
      <c r="E20" s="246"/>
      <c r="F20" s="228"/>
      <c r="G20" s="3" t="s">
        <v>513</v>
      </c>
      <c r="H20" s="232"/>
      <c r="I20" s="248"/>
      <c r="J20" s="241"/>
      <c r="K20" s="225"/>
      <c r="L20" s="228"/>
    </row>
    <row r="21" spans="1:12" ht="42.75" x14ac:dyDescent="0.2">
      <c r="A21" s="5" t="s">
        <v>32</v>
      </c>
      <c r="B21" s="231"/>
      <c r="C21" s="234"/>
      <c r="D21" s="234"/>
      <c r="E21" s="246"/>
      <c r="F21" s="228"/>
      <c r="G21" s="3" t="s">
        <v>515</v>
      </c>
      <c r="H21" s="230" t="s">
        <v>48</v>
      </c>
      <c r="I21" s="248"/>
      <c r="J21" s="241"/>
      <c r="K21" s="225"/>
      <c r="L21" s="228"/>
    </row>
    <row r="22" spans="1:12" ht="42.75" x14ac:dyDescent="0.2">
      <c r="A22" s="5" t="s">
        <v>32</v>
      </c>
      <c r="B22" s="231"/>
      <c r="C22" s="234"/>
      <c r="D22" s="234"/>
      <c r="E22" s="246"/>
      <c r="F22" s="228"/>
      <c r="G22" s="3" t="s">
        <v>516</v>
      </c>
      <c r="H22" s="231"/>
      <c r="I22" s="248"/>
      <c r="J22" s="241"/>
      <c r="K22" s="225"/>
      <c r="L22" s="228"/>
    </row>
    <row r="23" spans="1:12" ht="43.5" customHeight="1" x14ac:dyDescent="0.2">
      <c r="A23" s="5" t="s">
        <v>32</v>
      </c>
      <c r="B23" s="231"/>
      <c r="C23" s="234"/>
      <c r="D23" s="234"/>
      <c r="E23" s="246"/>
      <c r="F23" s="228"/>
      <c r="G23" s="3" t="s">
        <v>517</v>
      </c>
      <c r="H23" s="244" t="s">
        <v>49</v>
      </c>
      <c r="I23" s="248"/>
      <c r="J23" s="241"/>
      <c r="K23" s="225"/>
      <c r="L23" s="228"/>
    </row>
    <row r="24" spans="1:12" ht="71.25" x14ac:dyDescent="0.2">
      <c r="A24" s="5" t="s">
        <v>32</v>
      </c>
      <c r="B24" s="231"/>
      <c r="C24" s="234"/>
      <c r="D24" s="234"/>
      <c r="E24" s="246"/>
      <c r="F24" s="228"/>
      <c r="G24" s="3" t="s">
        <v>518</v>
      </c>
      <c r="H24" s="244"/>
      <c r="I24" s="248"/>
      <c r="J24" s="241"/>
      <c r="K24" s="225"/>
      <c r="L24" s="228"/>
    </row>
    <row r="25" spans="1:12" ht="35.25" customHeight="1" x14ac:dyDescent="0.2">
      <c r="A25" s="5" t="s">
        <v>32</v>
      </c>
      <c r="B25" s="231"/>
      <c r="C25" s="234"/>
      <c r="D25" s="234"/>
      <c r="E25" s="246"/>
      <c r="F25" s="228"/>
      <c r="G25" s="3" t="s">
        <v>519</v>
      </c>
      <c r="H25" s="230" t="s">
        <v>50</v>
      </c>
      <c r="I25" s="248"/>
      <c r="J25" s="241"/>
      <c r="K25" s="225"/>
      <c r="L25" s="228"/>
    </row>
    <row r="26" spans="1:12" ht="36.75" customHeight="1" x14ac:dyDescent="0.2">
      <c r="A26" s="5" t="s">
        <v>32</v>
      </c>
      <c r="B26" s="231"/>
      <c r="C26" s="234"/>
      <c r="D26" s="234"/>
      <c r="E26" s="246"/>
      <c r="F26" s="228"/>
      <c r="G26" s="3" t="s">
        <v>520</v>
      </c>
      <c r="H26" s="231"/>
      <c r="I26" s="248"/>
      <c r="J26" s="241"/>
      <c r="K26" s="225"/>
      <c r="L26" s="228"/>
    </row>
    <row r="27" spans="1:12" s="58" customFormat="1" ht="39.75" customHeight="1" x14ac:dyDescent="0.25">
      <c r="A27" s="5" t="s">
        <v>32</v>
      </c>
      <c r="B27" s="232"/>
      <c r="C27" s="235"/>
      <c r="D27" s="235"/>
      <c r="E27" s="237"/>
      <c r="F27" s="229"/>
      <c r="G27" s="3" t="s">
        <v>521</v>
      </c>
      <c r="H27" s="232"/>
      <c r="I27" s="249"/>
      <c r="J27" s="241"/>
      <c r="K27" s="226"/>
      <c r="L27" s="229"/>
    </row>
    <row r="28" spans="1:12" ht="66.75" customHeight="1" x14ac:dyDescent="0.2">
      <c r="A28" s="5" t="s">
        <v>53</v>
      </c>
      <c r="B28" s="244" t="s">
        <v>60</v>
      </c>
      <c r="C28" s="233">
        <v>44835</v>
      </c>
      <c r="D28" s="233">
        <v>46357</v>
      </c>
      <c r="E28" s="236"/>
      <c r="F28" s="4"/>
      <c r="G28" s="3" t="s">
        <v>522</v>
      </c>
      <c r="H28" s="3" t="s">
        <v>51</v>
      </c>
      <c r="I28" s="247" t="s">
        <v>157</v>
      </c>
      <c r="J28" s="241" t="s">
        <v>464</v>
      </c>
      <c r="K28" s="224">
        <v>10175</v>
      </c>
      <c r="L28" s="227"/>
    </row>
    <row r="29" spans="1:12" ht="75" customHeight="1" x14ac:dyDescent="0.2">
      <c r="A29" s="5" t="s">
        <v>53</v>
      </c>
      <c r="B29" s="244"/>
      <c r="C29" s="253"/>
      <c r="D29" s="253"/>
      <c r="E29" s="237"/>
      <c r="F29" s="4"/>
      <c r="G29" s="3" t="s">
        <v>523</v>
      </c>
      <c r="H29" s="3" t="s">
        <v>52</v>
      </c>
      <c r="I29" s="249"/>
      <c r="J29" s="241"/>
      <c r="K29" s="226"/>
      <c r="L29" s="229"/>
    </row>
    <row r="30" spans="1:12" ht="28.5" x14ac:dyDescent="0.2">
      <c r="A30" s="5" t="s">
        <v>61</v>
      </c>
      <c r="B30" s="244" t="s">
        <v>62</v>
      </c>
      <c r="C30" s="233">
        <v>44197</v>
      </c>
      <c r="D30" s="233">
        <v>44896</v>
      </c>
      <c r="E30" s="3" t="s">
        <v>63</v>
      </c>
      <c r="F30" s="4"/>
      <c r="G30" s="236"/>
      <c r="H30" s="230" t="s">
        <v>524</v>
      </c>
      <c r="I30" s="247" t="s">
        <v>116</v>
      </c>
      <c r="J30" s="241" t="s">
        <v>465</v>
      </c>
      <c r="K30" s="224">
        <v>99298</v>
      </c>
      <c r="L30" s="227"/>
    </row>
    <row r="31" spans="1:12" x14ac:dyDescent="0.2">
      <c r="A31" s="5" t="s">
        <v>61</v>
      </c>
      <c r="B31" s="244"/>
      <c r="C31" s="252"/>
      <c r="D31" s="252"/>
      <c r="E31" s="3" t="s">
        <v>64</v>
      </c>
      <c r="F31" s="4"/>
      <c r="G31" s="246"/>
      <c r="H31" s="231"/>
      <c r="I31" s="248"/>
      <c r="J31" s="241"/>
      <c r="K31" s="225"/>
      <c r="L31" s="228"/>
    </row>
    <row r="32" spans="1:12" ht="28.5" x14ac:dyDescent="0.2">
      <c r="A32" s="5" t="s">
        <v>61</v>
      </c>
      <c r="B32" s="244"/>
      <c r="C32" s="253"/>
      <c r="D32" s="253"/>
      <c r="E32" s="3" t="s">
        <v>65</v>
      </c>
      <c r="F32" s="4"/>
      <c r="G32" s="237"/>
      <c r="H32" s="232"/>
      <c r="I32" s="249"/>
      <c r="J32" s="241"/>
      <c r="K32" s="226"/>
      <c r="L32" s="229"/>
    </row>
    <row r="33" spans="1:12" ht="57" customHeight="1" x14ac:dyDescent="0.2">
      <c r="A33" s="5" t="s">
        <v>66</v>
      </c>
      <c r="B33" s="230" t="s">
        <v>67</v>
      </c>
      <c r="C33" s="233">
        <v>44105</v>
      </c>
      <c r="D33" s="233">
        <v>46082</v>
      </c>
      <c r="E33" s="230" t="s">
        <v>68</v>
      </c>
      <c r="F33" s="227"/>
      <c r="G33" s="3" t="s">
        <v>525</v>
      </c>
      <c r="H33" s="230" t="s">
        <v>527</v>
      </c>
      <c r="I33" s="247" t="s">
        <v>157</v>
      </c>
      <c r="J33" s="241" t="s">
        <v>462</v>
      </c>
      <c r="K33" s="224">
        <v>150973</v>
      </c>
      <c r="L33" s="227"/>
    </row>
    <row r="34" spans="1:12" ht="51" customHeight="1" x14ac:dyDescent="0.2">
      <c r="A34" s="5" t="s">
        <v>66</v>
      </c>
      <c r="B34" s="231"/>
      <c r="C34" s="234"/>
      <c r="D34" s="234"/>
      <c r="E34" s="231"/>
      <c r="F34" s="228"/>
      <c r="G34" s="3" t="s">
        <v>526</v>
      </c>
      <c r="H34" s="231"/>
      <c r="I34" s="248"/>
      <c r="J34" s="241"/>
      <c r="K34" s="225"/>
      <c r="L34" s="228"/>
    </row>
    <row r="35" spans="1:12" ht="51" customHeight="1" x14ac:dyDescent="0.2">
      <c r="A35" s="5" t="s">
        <v>66</v>
      </c>
      <c r="B35" s="231"/>
      <c r="C35" s="234"/>
      <c r="D35" s="234"/>
      <c r="E35" s="231"/>
      <c r="F35" s="228"/>
      <c r="G35" s="3" t="s">
        <v>528</v>
      </c>
      <c r="H35" s="231"/>
      <c r="I35" s="248"/>
      <c r="J35" s="241"/>
      <c r="K35" s="225"/>
      <c r="L35" s="228"/>
    </row>
    <row r="36" spans="1:12" ht="51" customHeight="1" x14ac:dyDescent="0.2">
      <c r="A36" s="5" t="s">
        <v>66</v>
      </c>
      <c r="B36" s="231"/>
      <c r="C36" s="234"/>
      <c r="D36" s="234"/>
      <c r="E36" s="231"/>
      <c r="F36" s="228"/>
      <c r="G36" s="3" t="s">
        <v>529</v>
      </c>
      <c r="H36" s="231"/>
      <c r="I36" s="248"/>
      <c r="J36" s="241"/>
      <c r="K36" s="225"/>
      <c r="L36" s="228"/>
    </row>
    <row r="37" spans="1:12" ht="51" customHeight="1" x14ac:dyDescent="0.2">
      <c r="A37" s="5" t="s">
        <v>66</v>
      </c>
      <c r="B37" s="231"/>
      <c r="C37" s="234"/>
      <c r="D37" s="234"/>
      <c r="E37" s="232"/>
      <c r="F37" s="229"/>
      <c r="G37" s="3" t="s">
        <v>530</v>
      </c>
      <c r="H37" s="232"/>
      <c r="I37" s="248"/>
      <c r="J37" s="241"/>
      <c r="K37" s="225"/>
      <c r="L37" s="228"/>
    </row>
    <row r="38" spans="1:12" ht="51" customHeight="1" x14ac:dyDescent="0.2">
      <c r="A38" s="5" t="s">
        <v>66</v>
      </c>
      <c r="B38" s="232"/>
      <c r="C38" s="235"/>
      <c r="D38" s="235"/>
      <c r="E38" s="3" t="s">
        <v>69</v>
      </c>
      <c r="F38" s="4"/>
      <c r="G38" s="3" t="s">
        <v>532</v>
      </c>
      <c r="H38" s="3" t="s">
        <v>531</v>
      </c>
      <c r="I38" s="249"/>
      <c r="J38" s="241"/>
      <c r="K38" s="226"/>
      <c r="L38" s="229"/>
    </row>
    <row r="39" spans="1:12" ht="57" customHeight="1" x14ac:dyDescent="0.2">
      <c r="A39" s="5" t="s">
        <v>70</v>
      </c>
      <c r="B39" s="230" t="s">
        <v>71</v>
      </c>
      <c r="C39" s="233">
        <v>45931</v>
      </c>
      <c r="D39" s="233">
        <v>46357</v>
      </c>
      <c r="E39" s="236"/>
      <c r="F39" s="227"/>
      <c r="G39" s="3" t="s">
        <v>533</v>
      </c>
      <c r="H39" s="230" t="s">
        <v>535</v>
      </c>
      <c r="I39" s="247" t="s">
        <v>157</v>
      </c>
      <c r="J39" s="241" t="s">
        <v>462</v>
      </c>
      <c r="K39" s="224">
        <v>46777</v>
      </c>
      <c r="L39" s="227"/>
    </row>
    <row r="40" spans="1:12" ht="57" x14ac:dyDescent="0.2">
      <c r="A40" s="5" t="s">
        <v>70</v>
      </c>
      <c r="B40" s="232"/>
      <c r="C40" s="235"/>
      <c r="D40" s="235"/>
      <c r="E40" s="237"/>
      <c r="F40" s="229"/>
      <c r="G40" s="3" t="s">
        <v>534</v>
      </c>
      <c r="H40" s="232"/>
      <c r="I40" s="249"/>
      <c r="J40" s="241"/>
      <c r="K40" s="226"/>
      <c r="L40" s="229"/>
    </row>
    <row r="41" spans="1:12" x14ac:dyDescent="0.2">
      <c r="A41" s="5" t="s">
        <v>72</v>
      </c>
      <c r="B41" s="244" t="s">
        <v>73</v>
      </c>
      <c r="C41" s="233">
        <v>44105</v>
      </c>
      <c r="D41" s="233">
        <v>44531</v>
      </c>
      <c r="E41" s="3" t="s">
        <v>74</v>
      </c>
      <c r="F41" s="4"/>
      <c r="G41" s="236"/>
      <c r="H41" s="230" t="s">
        <v>536</v>
      </c>
      <c r="I41" s="247" t="s">
        <v>157</v>
      </c>
      <c r="J41" s="241" t="s">
        <v>466</v>
      </c>
      <c r="K41" s="224">
        <v>69327</v>
      </c>
      <c r="L41" s="227"/>
    </row>
    <row r="42" spans="1:12" ht="24.75" customHeight="1" x14ac:dyDescent="0.2">
      <c r="A42" s="5" t="s">
        <v>72</v>
      </c>
      <c r="B42" s="244"/>
      <c r="C42" s="252"/>
      <c r="D42" s="252"/>
      <c r="E42" s="3" t="s">
        <v>75</v>
      </c>
      <c r="F42" s="4"/>
      <c r="G42" s="246"/>
      <c r="H42" s="231"/>
      <c r="I42" s="248"/>
      <c r="J42" s="241"/>
      <c r="K42" s="225"/>
      <c r="L42" s="228"/>
    </row>
    <row r="43" spans="1:12" ht="28.5" customHeight="1" x14ac:dyDescent="0.2">
      <c r="A43" s="5" t="s">
        <v>72</v>
      </c>
      <c r="B43" s="244"/>
      <c r="C43" s="252"/>
      <c r="D43" s="252"/>
      <c r="E43" s="3" t="s">
        <v>76</v>
      </c>
      <c r="F43" s="4"/>
      <c r="G43" s="246"/>
      <c r="H43" s="231"/>
      <c r="I43" s="248"/>
      <c r="J43" s="241"/>
      <c r="K43" s="225"/>
      <c r="L43" s="228"/>
    </row>
    <row r="44" spans="1:12" ht="61.5" customHeight="1" x14ac:dyDescent="0.2">
      <c r="A44" s="5" t="s">
        <v>72</v>
      </c>
      <c r="B44" s="244"/>
      <c r="C44" s="253"/>
      <c r="D44" s="253"/>
      <c r="E44" s="3" t="s">
        <v>77</v>
      </c>
      <c r="F44" s="4"/>
      <c r="G44" s="237"/>
      <c r="H44" s="232"/>
      <c r="I44" s="249"/>
      <c r="J44" s="241"/>
      <c r="K44" s="226"/>
      <c r="L44" s="229"/>
    </row>
    <row r="45" spans="1:12" ht="42.75" x14ac:dyDescent="0.2">
      <c r="A45" s="5" t="s">
        <v>78</v>
      </c>
      <c r="B45" s="244" t="s">
        <v>79</v>
      </c>
      <c r="C45" s="233">
        <v>44470</v>
      </c>
      <c r="D45" s="233">
        <v>45078</v>
      </c>
      <c r="E45" s="3" t="s">
        <v>80</v>
      </c>
      <c r="F45" s="4"/>
      <c r="G45" s="230" t="s">
        <v>538</v>
      </c>
      <c r="H45" s="230" t="s">
        <v>537</v>
      </c>
      <c r="I45" s="247" t="s">
        <v>157</v>
      </c>
      <c r="J45" s="241" t="s">
        <v>177</v>
      </c>
      <c r="K45" s="224">
        <v>167254</v>
      </c>
      <c r="L45" s="227"/>
    </row>
    <row r="46" spans="1:12" ht="42.75" x14ac:dyDescent="0.2">
      <c r="A46" s="5" t="s">
        <v>78</v>
      </c>
      <c r="B46" s="244"/>
      <c r="C46" s="252"/>
      <c r="D46" s="252"/>
      <c r="E46" s="3" t="s">
        <v>81</v>
      </c>
      <c r="F46" s="4"/>
      <c r="G46" s="231"/>
      <c r="H46" s="231"/>
      <c r="I46" s="248"/>
      <c r="J46" s="241"/>
      <c r="K46" s="225"/>
      <c r="L46" s="228"/>
    </row>
    <row r="47" spans="1:12" ht="42.75" x14ac:dyDescent="0.2">
      <c r="A47" s="5" t="s">
        <v>78</v>
      </c>
      <c r="B47" s="244"/>
      <c r="C47" s="252"/>
      <c r="D47" s="252"/>
      <c r="E47" s="3" t="s">
        <v>82</v>
      </c>
      <c r="F47" s="4"/>
      <c r="G47" s="231"/>
      <c r="H47" s="231"/>
      <c r="I47" s="248"/>
      <c r="J47" s="241"/>
      <c r="K47" s="225"/>
      <c r="L47" s="228"/>
    </row>
    <row r="48" spans="1:12" ht="57" x14ac:dyDescent="0.2">
      <c r="A48" s="5" t="s">
        <v>78</v>
      </c>
      <c r="B48" s="244"/>
      <c r="C48" s="252"/>
      <c r="D48" s="252"/>
      <c r="E48" s="3" t="s">
        <v>83</v>
      </c>
      <c r="F48" s="4"/>
      <c r="G48" s="231"/>
      <c r="H48" s="231"/>
      <c r="I48" s="248"/>
      <c r="J48" s="241"/>
      <c r="K48" s="225"/>
      <c r="L48" s="228"/>
    </row>
    <row r="49" spans="1:12" ht="42.75" x14ac:dyDescent="0.2">
      <c r="A49" s="5" t="s">
        <v>78</v>
      </c>
      <c r="B49" s="244"/>
      <c r="C49" s="252"/>
      <c r="D49" s="252"/>
      <c r="E49" s="3" t="s">
        <v>84</v>
      </c>
      <c r="F49" s="4"/>
      <c r="G49" s="231"/>
      <c r="H49" s="231"/>
      <c r="I49" s="248"/>
      <c r="J49" s="241"/>
      <c r="K49" s="225"/>
      <c r="L49" s="228"/>
    </row>
    <row r="50" spans="1:12" ht="57" x14ac:dyDescent="0.2">
      <c r="A50" s="5" t="s">
        <v>78</v>
      </c>
      <c r="B50" s="244"/>
      <c r="C50" s="252"/>
      <c r="D50" s="252"/>
      <c r="E50" s="3" t="s">
        <v>85</v>
      </c>
      <c r="F50" s="4"/>
      <c r="G50" s="231"/>
      <c r="H50" s="231"/>
      <c r="I50" s="248"/>
      <c r="J50" s="241"/>
      <c r="K50" s="225"/>
      <c r="L50" s="228"/>
    </row>
    <row r="51" spans="1:12" ht="71.25" x14ac:dyDescent="0.2">
      <c r="A51" s="5" t="s">
        <v>78</v>
      </c>
      <c r="B51" s="244"/>
      <c r="C51" s="253"/>
      <c r="D51" s="253"/>
      <c r="E51" s="3" t="s">
        <v>86</v>
      </c>
      <c r="F51" s="4"/>
      <c r="G51" s="232"/>
      <c r="H51" s="232"/>
      <c r="I51" s="249"/>
      <c r="J51" s="241"/>
      <c r="K51" s="226"/>
      <c r="L51" s="229"/>
    </row>
    <row r="52" spans="1:12" ht="100.5" customHeight="1" x14ac:dyDescent="0.2">
      <c r="A52" s="5" t="s">
        <v>87</v>
      </c>
      <c r="B52" s="3" t="s">
        <v>88</v>
      </c>
      <c r="C52" s="15">
        <v>44470</v>
      </c>
      <c r="D52" s="15">
        <v>44713</v>
      </c>
      <c r="E52" s="3" t="s">
        <v>87</v>
      </c>
      <c r="F52" s="4"/>
      <c r="G52" s="3" t="s">
        <v>539</v>
      </c>
      <c r="H52" s="3" t="s">
        <v>540</v>
      </c>
      <c r="I52" s="60" t="s">
        <v>447</v>
      </c>
      <c r="J52" s="16" t="s">
        <v>177</v>
      </c>
      <c r="K52" s="97">
        <v>73163</v>
      </c>
      <c r="L52" s="4"/>
    </row>
    <row r="53" spans="1:12" ht="57" x14ac:dyDescent="0.2">
      <c r="A53" s="5" t="s">
        <v>89</v>
      </c>
      <c r="B53" s="241" t="s">
        <v>90</v>
      </c>
      <c r="C53" s="233">
        <v>44470</v>
      </c>
      <c r="D53" s="233">
        <v>45078</v>
      </c>
      <c r="E53" s="3" t="s">
        <v>91</v>
      </c>
      <c r="F53" s="4"/>
      <c r="G53" s="230" t="s">
        <v>541</v>
      </c>
      <c r="H53" s="230" t="s">
        <v>537</v>
      </c>
      <c r="I53" s="247" t="s">
        <v>448</v>
      </c>
      <c r="J53" s="241" t="s">
        <v>177</v>
      </c>
      <c r="K53" s="224">
        <v>273935</v>
      </c>
      <c r="L53" s="227"/>
    </row>
    <row r="54" spans="1:12" ht="51.75" customHeight="1" x14ac:dyDescent="0.2">
      <c r="A54" s="5" t="s">
        <v>89</v>
      </c>
      <c r="B54" s="241"/>
      <c r="C54" s="252"/>
      <c r="D54" s="252"/>
      <c r="E54" s="3" t="s">
        <v>92</v>
      </c>
      <c r="F54" s="4"/>
      <c r="G54" s="231"/>
      <c r="H54" s="231"/>
      <c r="I54" s="248"/>
      <c r="J54" s="241"/>
      <c r="K54" s="225"/>
      <c r="L54" s="228"/>
    </row>
    <row r="55" spans="1:12" ht="49.5" customHeight="1" x14ac:dyDescent="0.2">
      <c r="A55" s="5" t="s">
        <v>89</v>
      </c>
      <c r="B55" s="241"/>
      <c r="C55" s="253"/>
      <c r="D55" s="253"/>
      <c r="E55" s="3" t="s">
        <v>93</v>
      </c>
      <c r="F55" s="4"/>
      <c r="G55" s="232"/>
      <c r="H55" s="232"/>
      <c r="I55" s="249"/>
      <c r="J55" s="241"/>
      <c r="K55" s="226"/>
      <c r="L55" s="229"/>
    </row>
    <row r="56" spans="1:12" ht="42.75" x14ac:dyDescent="0.2">
      <c r="A56" s="5" t="s">
        <v>94</v>
      </c>
      <c r="B56" s="244" t="s">
        <v>634</v>
      </c>
      <c r="C56" s="233">
        <v>44470</v>
      </c>
      <c r="D56" s="233">
        <v>45444</v>
      </c>
      <c r="E56" s="3" t="s">
        <v>95</v>
      </c>
      <c r="F56" s="4"/>
      <c r="G56" s="230" t="s">
        <v>542</v>
      </c>
      <c r="H56" s="230" t="s">
        <v>543</v>
      </c>
      <c r="I56" s="247" t="s">
        <v>450</v>
      </c>
      <c r="J56" s="241" t="s">
        <v>177</v>
      </c>
      <c r="K56" s="224">
        <v>330280</v>
      </c>
      <c r="L56" s="227"/>
    </row>
    <row r="57" spans="1:12" ht="42.75" x14ac:dyDescent="0.2">
      <c r="A57" s="5" t="s">
        <v>94</v>
      </c>
      <c r="B57" s="244"/>
      <c r="C57" s="252"/>
      <c r="D57" s="252"/>
      <c r="E57" s="3" t="s">
        <v>96</v>
      </c>
      <c r="F57" s="4"/>
      <c r="G57" s="231"/>
      <c r="H57" s="231"/>
      <c r="I57" s="248"/>
      <c r="J57" s="241"/>
      <c r="K57" s="225"/>
      <c r="L57" s="228"/>
    </row>
    <row r="58" spans="1:12" ht="42.75" x14ac:dyDescent="0.2">
      <c r="A58" s="5" t="s">
        <v>94</v>
      </c>
      <c r="B58" s="244"/>
      <c r="C58" s="252"/>
      <c r="D58" s="252"/>
      <c r="E58" s="3" t="s">
        <v>97</v>
      </c>
      <c r="F58" s="4"/>
      <c r="G58" s="231"/>
      <c r="H58" s="231"/>
      <c r="I58" s="248"/>
      <c r="J58" s="241"/>
      <c r="K58" s="225"/>
      <c r="L58" s="228"/>
    </row>
    <row r="59" spans="1:12" ht="38.25" customHeight="1" x14ac:dyDescent="0.2">
      <c r="A59" s="5" t="s">
        <v>94</v>
      </c>
      <c r="B59" s="244"/>
      <c r="C59" s="252"/>
      <c r="D59" s="252"/>
      <c r="E59" s="3" t="s">
        <v>98</v>
      </c>
      <c r="F59" s="4"/>
      <c r="G59" s="231"/>
      <c r="H59" s="231"/>
      <c r="I59" s="248"/>
      <c r="J59" s="241"/>
      <c r="K59" s="225"/>
      <c r="L59" s="228"/>
    </row>
    <row r="60" spans="1:12" ht="28.5" x14ac:dyDescent="0.2">
      <c r="A60" s="5" t="s">
        <v>94</v>
      </c>
      <c r="B60" s="244"/>
      <c r="C60" s="253"/>
      <c r="D60" s="253"/>
      <c r="E60" s="3" t="s">
        <v>99</v>
      </c>
      <c r="F60" s="4"/>
      <c r="G60" s="232"/>
      <c r="H60" s="232"/>
      <c r="I60" s="249"/>
      <c r="J60" s="241"/>
      <c r="K60" s="226"/>
      <c r="L60" s="229"/>
    </row>
    <row r="61" spans="1:12" ht="35.25" customHeight="1" x14ac:dyDescent="0.2">
      <c r="A61" s="5" t="s">
        <v>100</v>
      </c>
      <c r="B61" s="244" t="s">
        <v>103</v>
      </c>
      <c r="C61" s="257">
        <v>44470</v>
      </c>
      <c r="D61" s="257">
        <v>45444</v>
      </c>
      <c r="E61" s="3" t="s">
        <v>104</v>
      </c>
      <c r="F61" s="4"/>
      <c r="G61" s="230" t="s">
        <v>544</v>
      </c>
      <c r="H61" s="230" t="s">
        <v>543</v>
      </c>
      <c r="I61" s="251" t="s">
        <v>109</v>
      </c>
      <c r="J61" s="241" t="s">
        <v>177</v>
      </c>
      <c r="K61" s="224">
        <v>436915</v>
      </c>
      <c r="L61" s="227"/>
    </row>
    <row r="62" spans="1:12" ht="28.5" customHeight="1" x14ac:dyDescent="0.2">
      <c r="A62" s="5" t="s">
        <v>100</v>
      </c>
      <c r="B62" s="244"/>
      <c r="C62" s="257"/>
      <c r="D62" s="257"/>
      <c r="E62" s="3" t="s">
        <v>105</v>
      </c>
      <c r="F62" s="4"/>
      <c r="G62" s="231"/>
      <c r="H62" s="231"/>
      <c r="I62" s="251"/>
      <c r="J62" s="241"/>
      <c r="K62" s="225"/>
      <c r="L62" s="228"/>
    </row>
    <row r="63" spans="1:12" ht="29.25" customHeight="1" x14ac:dyDescent="0.2">
      <c r="A63" s="5" t="s">
        <v>100</v>
      </c>
      <c r="B63" s="244"/>
      <c r="C63" s="257"/>
      <c r="D63" s="257"/>
      <c r="E63" s="3" t="s">
        <v>107</v>
      </c>
      <c r="F63" s="4"/>
      <c r="G63" s="231"/>
      <c r="H63" s="231"/>
      <c r="I63" s="251"/>
      <c r="J63" s="241"/>
      <c r="K63" s="225"/>
      <c r="L63" s="228"/>
    </row>
    <row r="64" spans="1:12" ht="60.75" customHeight="1" x14ac:dyDescent="0.2">
      <c r="A64" s="5" t="s">
        <v>100</v>
      </c>
      <c r="B64" s="244"/>
      <c r="C64" s="257"/>
      <c r="D64" s="257"/>
      <c r="E64" s="3" t="s">
        <v>106</v>
      </c>
      <c r="F64" s="4"/>
      <c r="G64" s="232"/>
      <c r="H64" s="232"/>
      <c r="I64" s="251"/>
      <c r="J64" s="241"/>
      <c r="K64" s="226"/>
      <c r="L64" s="229"/>
    </row>
    <row r="65" spans="1:12" ht="24" customHeight="1" x14ac:dyDescent="0.2">
      <c r="A65" s="5" t="s">
        <v>101</v>
      </c>
      <c r="B65" s="244" t="s">
        <v>110</v>
      </c>
      <c r="C65" s="257">
        <v>44470</v>
      </c>
      <c r="D65" s="257">
        <v>45444</v>
      </c>
      <c r="E65" s="3" t="s">
        <v>111</v>
      </c>
      <c r="F65" s="4"/>
      <c r="G65" s="230" t="s">
        <v>545</v>
      </c>
      <c r="H65" s="230" t="s">
        <v>543</v>
      </c>
      <c r="I65" s="251" t="s">
        <v>108</v>
      </c>
      <c r="J65" s="241" t="s">
        <v>177</v>
      </c>
      <c r="K65" s="224">
        <v>719045</v>
      </c>
      <c r="L65" s="227"/>
    </row>
    <row r="66" spans="1:12" ht="24.75" customHeight="1" x14ac:dyDescent="0.2">
      <c r="A66" s="5" t="s">
        <v>101</v>
      </c>
      <c r="B66" s="244"/>
      <c r="C66" s="258"/>
      <c r="D66" s="258"/>
      <c r="E66" s="3" t="s">
        <v>112</v>
      </c>
      <c r="F66" s="4"/>
      <c r="G66" s="231"/>
      <c r="H66" s="231"/>
      <c r="I66" s="251"/>
      <c r="J66" s="241"/>
      <c r="K66" s="225"/>
      <c r="L66" s="228"/>
    </row>
    <row r="67" spans="1:12" ht="24" customHeight="1" x14ac:dyDescent="0.2">
      <c r="A67" s="5" t="s">
        <v>101</v>
      </c>
      <c r="B67" s="244"/>
      <c r="C67" s="258"/>
      <c r="D67" s="258"/>
      <c r="E67" s="3" t="s">
        <v>113</v>
      </c>
      <c r="F67" s="4"/>
      <c r="G67" s="231"/>
      <c r="H67" s="231"/>
      <c r="I67" s="251"/>
      <c r="J67" s="241"/>
      <c r="K67" s="225"/>
      <c r="L67" s="228"/>
    </row>
    <row r="68" spans="1:12" ht="24" customHeight="1" x14ac:dyDescent="0.2">
      <c r="A68" s="5" t="s">
        <v>101</v>
      </c>
      <c r="B68" s="244"/>
      <c r="C68" s="258"/>
      <c r="D68" s="258"/>
      <c r="E68" s="3" t="s">
        <v>114</v>
      </c>
      <c r="F68" s="4"/>
      <c r="G68" s="231"/>
      <c r="H68" s="231"/>
      <c r="I68" s="251"/>
      <c r="J68" s="241"/>
      <c r="K68" s="225"/>
      <c r="L68" s="228"/>
    </row>
    <row r="69" spans="1:12" ht="30" customHeight="1" x14ac:dyDescent="0.2">
      <c r="A69" s="5" t="s">
        <v>101</v>
      </c>
      <c r="B69" s="244"/>
      <c r="C69" s="258"/>
      <c r="D69" s="258"/>
      <c r="E69" s="3" t="s">
        <v>115</v>
      </c>
      <c r="F69" s="4"/>
      <c r="G69" s="232"/>
      <c r="H69" s="232"/>
      <c r="I69" s="251"/>
      <c r="J69" s="241"/>
      <c r="K69" s="226"/>
      <c r="L69" s="229"/>
    </row>
    <row r="70" spans="1:12" ht="42.75" x14ac:dyDescent="0.2">
      <c r="A70" s="5" t="s">
        <v>102</v>
      </c>
      <c r="B70" s="230" t="s">
        <v>547</v>
      </c>
      <c r="C70" s="233">
        <v>44287</v>
      </c>
      <c r="D70" s="233">
        <v>46357</v>
      </c>
      <c r="E70" s="230" t="s">
        <v>117</v>
      </c>
      <c r="F70" s="227"/>
      <c r="G70" s="230" t="s">
        <v>548</v>
      </c>
      <c r="H70" s="3" t="s">
        <v>549</v>
      </c>
      <c r="I70" s="247" t="s">
        <v>116</v>
      </c>
      <c r="J70" s="241" t="s">
        <v>465</v>
      </c>
      <c r="K70" s="224">
        <v>336562</v>
      </c>
      <c r="L70" s="227"/>
    </row>
    <row r="71" spans="1:12" ht="42.75" x14ac:dyDescent="0.2">
      <c r="A71" s="5" t="s">
        <v>102</v>
      </c>
      <c r="B71" s="231"/>
      <c r="C71" s="234"/>
      <c r="D71" s="234"/>
      <c r="E71" s="231"/>
      <c r="F71" s="228"/>
      <c r="G71" s="231"/>
      <c r="H71" s="3" t="s">
        <v>550</v>
      </c>
      <c r="I71" s="248"/>
      <c r="J71" s="241"/>
      <c r="K71" s="225"/>
      <c r="L71" s="228"/>
    </row>
    <row r="72" spans="1:12" ht="42.75" x14ac:dyDescent="0.2">
      <c r="A72" s="5" t="s">
        <v>102</v>
      </c>
      <c r="B72" s="231"/>
      <c r="C72" s="234"/>
      <c r="D72" s="234"/>
      <c r="E72" s="232"/>
      <c r="F72" s="229"/>
      <c r="G72" s="231"/>
      <c r="H72" s="3" t="s">
        <v>551</v>
      </c>
      <c r="I72" s="248"/>
      <c r="J72" s="241"/>
      <c r="K72" s="225"/>
      <c r="L72" s="228"/>
    </row>
    <row r="73" spans="1:12" ht="42.75" x14ac:dyDescent="0.2">
      <c r="A73" s="5" t="s">
        <v>102</v>
      </c>
      <c r="B73" s="231"/>
      <c r="C73" s="234"/>
      <c r="D73" s="234"/>
      <c r="E73" s="230" t="s">
        <v>546</v>
      </c>
      <c r="F73" s="227"/>
      <c r="G73" s="231"/>
      <c r="H73" s="3" t="s">
        <v>552</v>
      </c>
      <c r="I73" s="248"/>
      <c r="J73" s="241"/>
      <c r="K73" s="225"/>
      <c r="L73" s="228"/>
    </row>
    <row r="74" spans="1:12" ht="42.75" x14ac:dyDescent="0.2">
      <c r="A74" s="5" t="s">
        <v>102</v>
      </c>
      <c r="B74" s="231"/>
      <c r="C74" s="234"/>
      <c r="D74" s="234"/>
      <c r="E74" s="231"/>
      <c r="F74" s="228"/>
      <c r="G74" s="231"/>
      <c r="H74" s="3" t="s">
        <v>553</v>
      </c>
      <c r="I74" s="248"/>
      <c r="J74" s="241"/>
      <c r="K74" s="225"/>
      <c r="L74" s="228"/>
    </row>
    <row r="75" spans="1:12" ht="42.75" x14ac:dyDescent="0.2">
      <c r="A75" s="5" t="s">
        <v>102</v>
      </c>
      <c r="B75" s="232"/>
      <c r="C75" s="235"/>
      <c r="D75" s="235"/>
      <c r="E75" s="232"/>
      <c r="F75" s="229"/>
      <c r="G75" s="232"/>
      <c r="H75" s="3" t="s">
        <v>554</v>
      </c>
      <c r="I75" s="249"/>
      <c r="J75" s="241"/>
      <c r="K75" s="226"/>
      <c r="L75" s="229"/>
    </row>
    <row r="76" spans="1:12" ht="42.75" customHeight="1" x14ac:dyDescent="0.2">
      <c r="A76" s="5" t="s">
        <v>118</v>
      </c>
      <c r="B76" s="230" t="s">
        <v>635</v>
      </c>
      <c r="C76" s="233">
        <v>44958</v>
      </c>
      <c r="D76" s="233">
        <v>45992</v>
      </c>
      <c r="E76" s="230" t="s">
        <v>119</v>
      </c>
      <c r="F76" s="227"/>
      <c r="G76" s="3" t="s">
        <v>555</v>
      </c>
      <c r="H76" s="230" t="s">
        <v>559</v>
      </c>
      <c r="I76" s="238" t="s">
        <v>157</v>
      </c>
      <c r="J76" s="241" t="s">
        <v>116</v>
      </c>
      <c r="K76" s="224">
        <v>134663</v>
      </c>
      <c r="L76" s="227"/>
    </row>
    <row r="77" spans="1:12" ht="57.75" customHeight="1" x14ac:dyDescent="0.2">
      <c r="A77" s="5" t="s">
        <v>118</v>
      </c>
      <c r="B77" s="231"/>
      <c r="C77" s="234"/>
      <c r="D77" s="234"/>
      <c r="E77" s="232"/>
      <c r="F77" s="229"/>
      <c r="G77" s="3" t="s">
        <v>556</v>
      </c>
      <c r="H77" s="232"/>
      <c r="I77" s="239"/>
      <c r="J77" s="241"/>
      <c r="K77" s="225"/>
      <c r="L77" s="228"/>
    </row>
    <row r="78" spans="1:12" ht="42" customHeight="1" x14ac:dyDescent="0.2">
      <c r="A78" s="5" t="s">
        <v>118</v>
      </c>
      <c r="B78" s="231"/>
      <c r="C78" s="234"/>
      <c r="D78" s="234"/>
      <c r="E78" s="230" t="s">
        <v>120</v>
      </c>
      <c r="F78" s="227"/>
      <c r="G78" s="3" t="s">
        <v>557</v>
      </c>
      <c r="H78" s="230" t="s">
        <v>560</v>
      </c>
      <c r="I78" s="239"/>
      <c r="J78" s="241"/>
      <c r="K78" s="225"/>
      <c r="L78" s="228"/>
    </row>
    <row r="79" spans="1:12" ht="42.75" x14ac:dyDescent="0.2">
      <c r="A79" s="5" t="s">
        <v>118</v>
      </c>
      <c r="B79" s="232"/>
      <c r="C79" s="235"/>
      <c r="D79" s="235"/>
      <c r="E79" s="232"/>
      <c r="F79" s="229"/>
      <c r="G79" s="3" t="s">
        <v>558</v>
      </c>
      <c r="H79" s="232"/>
      <c r="I79" s="240"/>
      <c r="J79" s="241"/>
      <c r="K79" s="226"/>
      <c r="L79" s="229"/>
    </row>
    <row r="80" spans="1:12" ht="42.75" customHeight="1" x14ac:dyDescent="0.2">
      <c r="A80" s="5" t="s">
        <v>121</v>
      </c>
      <c r="B80" s="230" t="s">
        <v>122</v>
      </c>
      <c r="C80" s="233">
        <v>44958</v>
      </c>
      <c r="D80" s="233">
        <v>45992</v>
      </c>
      <c r="E80" s="230" t="s">
        <v>123</v>
      </c>
      <c r="F80" s="227"/>
      <c r="G80" s="3" t="s">
        <v>555</v>
      </c>
      <c r="H80" s="230" t="s">
        <v>559</v>
      </c>
      <c r="I80" s="238" t="s">
        <v>447</v>
      </c>
      <c r="J80" s="241" t="s">
        <v>116</v>
      </c>
      <c r="K80" s="224">
        <v>88448</v>
      </c>
      <c r="L80" s="227"/>
    </row>
    <row r="81" spans="1:12" ht="42.75" x14ac:dyDescent="0.2">
      <c r="A81" s="5" t="s">
        <v>121</v>
      </c>
      <c r="B81" s="231"/>
      <c r="C81" s="234"/>
      <c r="D81" s="234"/>
      <c r="E81" s="232"/>
      <c r="F81" s="229"/>
      <c r="G81" s="3" t="s">
        <v>556</v>
      </c>
      <c r="H81" s="232"/>
      <c r="I81" s="239"/>
      <c r="J81" s="241"/>
      <c r="K81" s="225"/>
      <c r="L81" s="228"/>
    </row>
    <row r="82" spans="1:12" ht="33.75" customHeight="1" x14ac:dyDescent="0.2">
      <c r="A82" s="5" t="s">
        <v>121</v>
      </c>
      <c r="B82" s="231"/>
      <c r="C82" s="234"/>
      <c r="D82" s="234"/>
      <c r="E82" s="230" t="s">
        <v>124</v>
      </c>
      <c r="F82" s="227"/>
      <c r="G82" s="3" t="s">
        <v>557</v>
      </c>
      <c r="H82" s="230" t="s">
        <v>560</v>
      </c>
      <c r="I82" s="239"/>
      <c r="J82" s="241"/>
      <c r="K82" s="225"/>
      <c r="L82" s="228"/>
    </row>
    <row r="83" spans="1:12" ht="42.75" x14ac:dyDescent="0.2">
      <c r="A83" s="5" t="s">
        <v>121</v>
      </c>
      <c r="B83" s="232"/>
      <c r="C83" s="235"/>
      <c r="D83" s="235"/>
      <c r="E83" s="232"/>
      <c r="F83" s="229"/>
      <c r="G83" s="3" t="s">
        <v>561</v>
      </c>
      <c r="H83" s="232"/>
      <c r="I83" s="240"/>
      <c r="J83" s="241"/>
      <c r="K83" s="226"/>
      <c r="L83" s="229"/>
    </row>
    <row r="84" spans="1:12" ht="48.75" customHeight="1" x14ac:dyDescent="0.2">
      <c r="A84" s="5" t="s">
        <v>125</v>
      </c>
      <c r="B84" s="230" t="s">
        <v>126</v>
      </c>
      <c r="C84" s="233">
        <v>45323</v>
      </c>
      <c r="D84" s="233">
        <v>46357</v>
      </c>
      <c r="E84" s="230" t="s">
        <v>127</v>
      </c>
      <c r="F84" s="227"/>
      <c r="G84" s="3" t="s">
        <v>563</v>
      </c>
      <c r="H84" s="230" t="s">
        <v>567</v>
      </c>
      <c r="I84" s="238" t="s">
        <v>562</v>
      </c>
      <c r="J84" s="241" t="s">
        <v>116</v>
      </c>
      <c r="K84" s="224">
        <v>70920</v>
      </c>
      <c r="L84" s="227"/>
    </row>
    <row r="85" spans="1:12" ht="42.75" x14ac:dyDescent="0.2">
      <c r="A85" s="5" t="s">
        <v>125</v>
      </c>
      <c r="B85" s="231"/>
      <c r="C85" s="234"/>
      <c r="D85" s="234"/>
      <c r="E85" s="232"/>
      <c r="F85" s="229"/>
      <c r="G85" s="3" t="s">
        <v>564</v>
      </c>
      <c r="H85" s="232"/>
      <c r="I85" s="239"/>
      <c r="J85" s="241"/>
      <c r="K85" s="225"/>
      <c r="L85" s="228"/>
    </row>
    <row r="86" spans="1:12" ht="37.5" customHeight="1" x14ac:dyDescent="0.2">
      <c r="A86" s="5" t="s">
        <v>125</v>
      </c>
      <c r="B86" s="231"/>
      <c r="C86" s="234"/>
      <c r="D86" s="234"/>
      <c r="E86" s="230" t="s">
        <v>128</v>
      </c>
      <c r="F86" s="227"/>
      <c r="G86" s="3" t="s">
        <v>565</v>
      </c>
      <c r="H86" s="230" t="s">
        <v>568</v>
      </c>
      <c r="I86" s="239"/>
      <c r="J86" s="241"/>
      <c r="K86" s="225"/>
      <c r="L86" s="228"/>
    </row>
    <row r="87" spans="1:12" ht="42.75" x14ac:dyDescent="0.2">
      <c r="A87" s="5" t="s">
        <v>125</v>
      </c>
      <c r="B87" s="232"/>
      <c r="C87" s="235"/>
      <c r="D87" s="235"/>
      <c r="E87" s="232"/>
      <c r="F87" s="229"/>
      <c r="G87" s="3" t="s">
        <v>566</v>
      </c>
      <c r="H87" s="232"/>
      <c r="I87" s="240"/>
      <c r="J87" s="241"/>
      <c r="K87" s="226"/>
      <c r="L87" s="229"/>
    </row>
    <row r="88" spans="1:12" ht="32.25" customHeight="1" x14ac:dyDescent="0.2">
      <c r="A88" s="5" t="s">
        <v>129</v>
      </c>
      <c r="B88" s="230" t="s">
        <v>130</v>
      </c>
      <c r="C88" s="233">
        <v>45323</v>
      </c>
      <c r="D88" s="233">
        <v>46357</v>
      </c>
      <c r="E88" s="230" t="s">
        <v>131</v>
      </c>
      <c r="F88" s="227"/>
      <c r="G88" s="3" t="s">
        <v>563</v>
      </c>
      <c r="H88" s="230" t="s">
        <v>567</v>
      </c>
      <c r="I88" s="238" t="s">
        <v>450</v>
      </c>
      <c r="J88" s="241" t="s">
        <v>116</v>
      </c>
      <c r="K88" s="224">
        <v>69400</v>
      </c>
      <c r="L88" s="227"/>
    </row>
    <row r="89" spans="1:12" ht="42.75" x14ac:dyDescent="0.2">
      <c r="A89" s="5" t="s">
        <v>129</v>
      </c>
      <c r="B89" s="231"/>
      <c r="C89" s="234"/>
      <c r="D89" s="234"/>
      <c r="E89" s="232"/>
      <c r="F89" s="229"/>
      <c r="G89" s="3" t="s">
        <v>564</v>
      </c>
      <c r="H89" s="232"/>
      <c r="I89" s="239"/>
      <c r="J89" s="241"/>
      <c r="K89" s="225"/>
      <c r="L89" s="228"/>
    </row>
    <row r="90" spans="1:12" ht="35.25" customHeight="1" x14ac:dyDescent="0.2">
      <c r="A90" s="5" t="s">
        <v>129</v>
      </c>
      <c r="B90" s="231"/>
      <c r="C90" s="234"/>
      <c r="D90" s="234"/>
      <c r="E90" s="230" t="s">
        <v>132</v>
      </c>
      <c r="F90" s="227"/>
      <c r="G90" s="3" t="s">
        <v>565</v>
      </c>
      <c r="H90" s="230" t="s">
        <v>568</v>
      </c>
      <c r="I90" s="239"/>
      <c r="J90" s="241"/>
      <c r="K90" s="225"/>
      <c r="L90" s="228"/>
    </row>
    <row r="91" spans="1:12" ht="42" customHeight="1" x14ac:dyDescent="0.2">
      <c r="A91" s="5" t="s">
        <v>129</v>
      </c>
      <c r="B91" s="232"/>
      <c r="C91" s="235"/>
      <c r="D91" s="235"/>
      <c r="E91" s="232"/>
      <c r="F91" s="229"/>
      <c r="G91" s="3" t="s">
        <v>566</v>
      </c>
      <c r="H91" s="232"/>
      <c r="I91" s="240"/>
      <c r="J91" s="241"/>
      <c r="K91" s="226"/>
      <c r="L91" s="229"/>
    </row>
    <row r="92" spans="1:12" ht="42.75" x14ac:dyDescent="0.2">
      <c r="A92" s="5" t="s">
        <v>133</v>
      </c>
      <c r="B92" s="230" t="s">
        <v>134</v>
      </c>
      <c r="C92" s="233">
        <v>44958</v>
      </c>
      <c r="D92" s="233">
        <v>46357</v>
      </c>
      <c r="E92" s="230" t="s">
        <v>135</v>
      </c>
      <c r="F92" s="227"/>
      <c r="G92" s="3" t="s">
        <v>570</v>
      </c>
      <c r="H92" s="230" t="s">
        <v>578</v>
      </c>
      <c r="I92" s="238" t="s">
        <v>109</v>
      </c>
      <c r="J92" s="241" t="s">
        <v>116</v>
      </c>
      <c r="K92" s="224">
        <v>143816</v>
      </c>
      <c r="L92" s="227"/>
    </row>
    <row r="93" spans="1:12" ht="42.75" x14ac:dyDescent="0.2">
      <c r="A93" s="5" t="s">
        <v>133</v>
      </c>
      <c r="B93" s="231"/>
      <c r="C93" s="234"/>
      <c r="D93" s="234"/>
      <c r="E93" s="231"/>
      <c r="F93" s="228"/>
      <c r="G93" s="3" t="s">
        <v>571</v>
      </c>
      <c r="H93" s="232"/>
      <c r="I93" s="239"/>
      <c r="J93" s="241"/>
      <c r="K93" s="225"/>
      <c r="L93" s="228"/>
    </row>
    <row r="94" spans="1:12" ht="42.75" x14ac:dyDescent="0.2">
      <c r="A94" s="5" t="s">
        <v>133</v>
      </c>
      <c r="B94" s="231"/>
      <c r="C94" s="234"/>
      <c r="D94" s="234"/>
      <c r="E94" s="231"/>
      <c r="F94" s="228"/>
      <c r="G94" s="3" t="s">
        <v>572</v>
      </c>
      <c r="H94" s="230" t="s">
        <v>579</v>
      </c>
      <c r="I94" s="239"/>
      <c r="J94" s="241"/>
      <c r="K94" s="225"/>
      <c r="L94" s="228"/>
    </row>
    <row r="95" spans="1:12" ht="42.75" x14ac:dyDescent="0.2">
      <c r="A95" s="5" t="s">
        <v>133</v>
      </c>
      <c r="B95" s="231"/>
      <c r="C95" s="234"/>
      <c r="D95" s="234"/>
      <c r="E95" s="232"/>
      <c r="F95" s="229"/>
      <c r="G95" s="3" t="s">
        <v>573</v>
      </c>
      <c r="H95" s="232"/>
      <c r="I95" s="239"/>
      <c r="J95" s="241"/>
      <c r="K95" s="225"/>
      <c r="L95" s="228"/>
    </row>
    <row r="96" spans="1:12" ht="42.75" x14ac:dyDescent="0.2">
      <c r="A96" s="5" t="s">
        <v>133</v>
      </c>
      <c r="B96" s="231"/>
      <c r="C96" s="234"/>
      <c r="D96" s="234"/>
      <c r="E96" s="230" t="s">
        <v>136</v>
      </c>
      <c r="F96" s="227"/>
      <c r="G96" s="3" t="s">
        <v>574</v>
      </c>
      <c r="H96" s="230" t="s">
        <v>580</v>
      </c>
      <c r="I96" s="239"/>
      <c r="J96" s="241"/>
      <c r="K96" s="225"/>
      <c r="L96" s="228"/>
    </row>
    <row r="97" spans="1:12" ht="42.75" x14ac:dyDescent="0.2">
      <c r="A97" s="5" t="s">
        <v>133</v>
      </c>
      <c r="B97" s="231"/>
      <c r="C97" s="234"/>
      <c r="D97" s="234"/>
      <c r="E97" s="231"/>
      <c r="F97" s="228"/>
      <c r="G97" s="3" t="s">
        <v>575</v>
      </c>
      <c r="H97" s="232"/>
      <c r="I97" s="239"/>
      <c r="J97" s="241"/>
      <c r="K97" s="225"/>
      <c r="L97" s="228"/>
    </row>
    <row r="98" spans="1:12" ht="42.75" x14ac:dyDescent="0.2">
      <c r="A98" s="5" t="s">
        <v>133</v>
      </c>
      <c r="B98" s="231"/>
      <c r="C98" s="234"/>
      <c r="D98" s="234"/>
      <c r="E98" s="231"/>
      <c r="F98" s="228"/>
      <c r="G98" s="3" t="s">
        <v>576</v>
      </c>
      <c r="H98" s="230" t="s">
        <v>581</v>
      </c>
      <c r="I98" s="239"/>
      <c r="J98" s="241"/>
      <c r="K98" s="225"/>
      <c r="L98" s="228"/>
    </row>
    <row r="99" spans="1:12" ht="42.75" x14ac:dyDescent="0.2">
      <c r="A99" s="5" t="s">
        <v>133</v>
      </c>
      <c r="B99" s="232"/>
      <c r="C99" s="235"/>
      <c r="D99" s="235"/>
      <c r="E99" s="232"/>
      <c r="F99" s="229"/>
      <c r="G99" s="3" t="s">
        <v>577</v>
      </c>
      <c r="H99" s="232"/>
      <c r="I99" s="240"/>
      <c r="J99" s="241"/>
      <c r="K99" s="226"/>
      <c r="L99" s="229"/>
    </row>
    <row r="100" spans="1:12" ht="28.5" customHeight="1" x14ac:dyDescent="0.2">
      <c r="A100" s="5" t="s">
        <v>137</v>
      </c>
      <c r="B100" s="230" t="s">
        <v>138</v>
      </c>
      <c r="C100" s="233">
        <v>44958</v>
      </c>
      <c r="D100" s="233">
        <v>46357</v>
      </c>
      <c r="E100" s="230" t="s">
        <v>139</v>
      </c>
      <c r="F100" s="227"/>
      <c r="G100" s="3" t="s">
        <v>582</v>
      </c>
      <c r="H100" s="230" t="s">
        <v>590</v>
      </c>
      <c r="I100" s="238" t="s">
        <v>108</v>
      </c>
      <c r="J100" s="241" t="s">
        <v>116</v>
      </c>
      <c r="K100" s="224">
        <v>207220</v>
      </c>
      <c r="L100" s="227"/>
    </row>
    <row r="101" spans="1:12" ht="28.5" x14ac:dyDescent="0.2">
      <c r="A101" s="5" t="s">
        <v>137</v>
      </c>
      <c r="B101" s="231"/>
      <c r="C101" s="234"/>
      <c r="D101" s="234"/>
      <c r="E101" s="231"/>
      <c r="F101" s="228"/>
      <c r="G101" s="3" t="s">
        <v>583</v>
      </c>
      <c r="H101" s="232"/>
      <c r="I101" s="239"/>
      <c r="J101" s="241"/>
      <c r="K101" s="225"/>
      <c r="L101" s="228"/>
    </row>
    <row r="102" spans="1:12" ht="48.75" customHeight="1" x14ac:dyDescent="0.2">
      <c r="A102" s="5" t="s">
        <v>137</v>
      </c>
      <c r="B102" s="231"/>
      <c r="C102" s="234"/>
      <c r="D102" s="234"/>
      <c r="E102" s="231"/>
      <c r="F102" s="228"/>
      <c r="G102" s="3" t="s">
        <v>584</v>
      </c>
      <c r="H102" s="230" t="s">
        <v>591</v>
      </c>
      <c r="I102" s="239"/>
      <c r="J102" s="241"/>
      <c r="K102" s="225"/>
      <c r="L102" s="228"/>
    </row>
    <row r="103" spans="1:12" ht="45" customHeight="1" x14ac:dyDescent="0.2">
      <c r="A103" s="5" t="s">
        <v>137</v>
      </c>
      <c r="B103" s="231"/>
      <c r="C103" s="234"/>
      <c r="D103" s="234"/>
      <c r="E103" s="232"/>
      <c r="F103" s="229"/>
      <c r="G103" s="3" t="s">
        <v>585</v>
      </c>
      <c r="H103" s="250"/>
      <c r="I103" s="239"/>
      <c r="J103" s="241"/>
      <c r="K103" s="225"/>
      <c r="L103" s="228"/>
    </row>
    <row r="104" spans="1:12" ht="39" customHeight="1" x14ac:dyDescent="0.2">
      <c r="A104" s="5" t="s">
        <v>137</v>
      </c>
      <c r="B104" s="231"/>
      <c r="C104" s="234"/>
      <c r="D104" s="234"/>
      <c r="E104" s="230" t="s">
        <v>140</v>
      </c>
      <c r="F104" s="227"/>
      <c r="G104" s="3" t="s">
        <v>586</v>
      </c>
      <c r="H104" s="230" t="s">
        <v>592</v>
      </c>
      <c r="I104" s="239"/>
      <c r="J104" s="241"/>
      <c r="K104" s="225"/>
      <c r="L104" s="228"/>
    </row>
    <row r="105" spans="1:12" ht="36.75" customHeight="1" x14ac:dyDescent="0.2">
      <c r="A105" s="5" t="s">
        <v>137</v>
      </c>
      <c r="B105" s="231"/>
      <c r="C105" s="234"/>
      <c r="D105" s="234"/>
      <c r="E105" s="231"/>
      <c r="F105" s="228"/>
      <c r="G105" s="3" t="s">
        <v>587</v>
      </c>
      <c r="H105" s="250"/>
      <c r="I105" s="239"/>
      <c r="J105" s="241"/>
      <c r="K105" s="225"/>
      <c r="L105" s="228"/>
    </row>
    <row r="106" spans="1:12" ht="41.25" customHeight="1" x14ac:dyDescent="0.2">
      <c r="A106" s="5" t="s">
        <v>137</v>
      </c>
      <c r="B106" s="231"/>
      <c r="C106" s="234"/>
      <c r="D106" s="234"/>
      <c r="E106" s="231"/>
      <c r="F106" s="228"/>
      <c r="G106" s="3" t="s">
        <v>588</v>
      </c>
      <c r="H106" s="230" t="s">
        <v>593</v>
      </c>
      <c r="I106" s="239"/>
      <c r="J106" s="241"/>
      <c r="K106" s="225"/>
      <c r="L106" s="228"/>
    </row>
    <row r="107" spans="1:12" ht="47.25" customHeight="1" x14ac:dyDescent="0.2">
      <c r="A107" s="5" t="s">
        <v>137</v>
      </c>
      <c r="B107" s="232"/>
      <c r="C107" s="235"/>
      <c r="D107" s="235"/>
      <c r="E107" s="232"/>
      <c r="F107" s="229"/>
      <c r="G107" s="3" t="s">
        <v>589</v>
      </c>
      <c r="H107" s="250"/>
      <c r="I107" s="240"/>
      <c r="J107" s="241"/>
      <c r="K107" s="226"/>
      <c r="L107" s="229"/>
    </row>
    <row r="108" spans="1:12" ht="33.75" customHeight="1" x14ac:dyDescent="0.2">
      <c r="A108" s="5" t="s">
        <v>141</v>
      </c>
      <c r="B108" s="230" t="s">
        <v>142</v>
      </c>
      <c r="C108" s="233">
        <v>44105</v>
      </c>
      <c r="D108" s="233">
        <v>46357</v>
      </c>
      <c r="E108" s="3" t="s">
        <v>143</v>
      </c>
      <c r="F108" s="4"/>
      <c r="G108" s="236"/>
      <c r="H108" s="3" t="s">
        <v>595</v>
      </c>
      <c r="I108" s="247" t="s">
        <v>156</v>
      </c>
      <c r="J108" s="241" t="s">
        <v>467</v>
      </c>
      <c r="K108" s="224">
        <v>33990</v>
      </c>
      <c r="L108" s="227"/>
    </row>
    <row r="109" spans="1:12" ht="42.75" x14ac:dyDescent="0.2">
      <c r="A109" s="5" t="s">
        <v>141</v>
      </c>
      <c r="B109" s="231"/>
      <c r="C109" s="234"/>
      <c r="D109" s="234"/>
      <c r="E109" s="230" t="s">
        <v>144</v>
      </c>
      <c r="F109" s="227"/>
      <c r="G109" s="246"/>
      <c r="H109" s="3" t="s">
        <v>594</v>
      </c>
      <c r="I109" s="248"/>
      <c r="J109" s="241"/>
      <c r="K109" s="225"/>
      <c r="L109" s="228"/>
    </row>
    <row r="110" spans="1:12" ht="42.75" x14ac:dyDescent="0.2">
      <c r="A110" s="5" t="s">
        <v>141</v>
      </c>
      <c r="B110" s="232"/>
      <c r="C110" s="235"/>
      <c r="D110" s="235"/>
      <c r="E110" s="232"/>
      <c r="F110" s="229"/>
      <c r="G110" s="237"/>
      <c r="H110" s="21" t="s">
        <v>596</v>
      </c>
      <c r="I110" s="249"/>
      <c r="J110" s="241"/>
      <c r="K110" s="226"/>
      <c r="L110" s="229"/>
    </row>
    <row r="111" spans="1:12" ht="30" customHeight="1" x14ac:dyDescent="0.2">
      <c r="A111" s="5" t="s">
        <v>145</v>
      </c>
      <c r="B111" s="230" t="s">
        <v>148</v>
      </c>
      <c r="C111" s="233">
        <v>44105</v>
      </c>
      <c r="D111" s="233">
        <v>46357</v>
      </c>
      <c r="E111" s="230" t="s">
        <v>149</v>
      </c>
      <c r="F111" s="227"/>
      <c r="G111" s="3" t="s">
        <v>597</v>
      </c>
      <c r="H111" s="241"/>
      <c r="I111" s="238" t="s">
        <v>157</v>
      </c>
      <c r="J111" s="241" t="s">
        <v>462</v>
      </c>
      <c r="K111" s="224">
        <v>390651</v>
      </c>
      <c r="L111" s="227"/>
    </row>
    <row r="112" spans="1:12" ht="28.5" x14ac:dyDescent="0.2">
      <c r="A112" s="5" t="s">
        <v>145</v>
      </c>
      <c r="B112" s="231"/>
      <c r="C112" s="234"/>
      <c r="D112" s="234"/>
      <c r="E112" s="232"/>
      <c r="F112" s="229"/>
      <c r="G112" s="3" t="s">
        <v>598</v>
      </c>
      <c r="H112" s="241"/>
      <c r="I112" s="239"/>
      <c r="J112" s="241"/>
      <c r="K112" s="225"/>
      <c r="L112" s="228"/>
    </row>
    <row r="113" spans="1:12" ht="28.5" x14ac:dyDescent="0.2">
      <c r="A113" s="5" t="s">
        <v>145</v>
      </c>
      <c r="B113" s="231"/>
      <c r="C113" s="234"/>
      <c r="D113" s="234"/>
      <c r="E113" s="244" t="s">
        <v>150</v>
      </c>
      <c r="F113" s="245"/>
      <c r="G113" s="3" t="s">
        <v>599</v>
      </c>
      <c r="H113" s="236"/>
      <c r="I113" s="239"/>
      <c r="J113" s="241"/>
      <c r="K113" s="225"/>
      <c r="L113" s="228"/>
    </row>
    <row r="114" spans="1:12" ht="28.5" x14ac:dyDescent="0.2">
      <c r="A114" s="5" t="s">
        <v>145</v>
      </c>
      <c r="B114" s="231"/>
      <c r="C114" s="234"/>
      <c r="D114" s="234"/>
      <c r="E114" s="244"/>
      <c r="F114" s="245"/>
      <c r="G114" s="3" t="s">
        <v>603</v>
      </c>
      <c r="H114" s="237"/>
      <c r="I114" s="239"/>
      <c r="J114" s="241"/>
      <c r="K114" s="225"/>
      <c r="L114" s="228"/>
    </row>
    <row r="115" spans="1:12" x14ac:dyDescent="0.2">
      <c r="A115" s="5" t="s">
        <v>145</v>
      </c>
      <c r="B115" s="231"/>
      <c r="C115" s="234"/>
      <c r="D115" s="234"/>
      <c r="E115" s="230" t="s">
        <v>151</v>
      </c>
      <c r="F115" s="242"/>
      <c r="G115" s="236"/>
      <c r="H115" s="63" t="s">
        <v>606</v>
      </c>
      <c r="I115" s="239"/>
      <c r="J115" s="241"/>
      <c r="K115" s="225"/>
      <c r="L115" s="228"/>
    </row>
    <row r="116" spans="1:12" ht="28.5" x14ac:dyDescent="0.2">
      <c r="A116" s="5" t="s">
        <v>145</v>
      </c>
      <c r="B116" s="231"/>
      <c r="C116" s="234"/>
      <c r="D116" s="234"/>
      <c r="E116" s="232"/>
      <c r="F116" s="243"/>
      <c r="G116" s="237"/>
      <c r="H116" s="2" t="s">
        <v>607</v>
      </c>
      <c r="I116" s="239"/>
      <c r="J116" s="241"/>
      <c r="K116" s="225"/>
      <c r="L116" s="228"/>
    </row>
    <row r="117" spans="1:12" ht="42.75" x14ac:dyDescent="0.2">
      <c r="A117" s="5" t="s">
        <v>145</v>
      </c>
      <c r="B117" s="231"/>
      <c r="C117" s="234"/>
      <c r="D117" s="234"/>
      <c r="E117" s="244" t="s">
        <v>152</v>
      </c>
      <c r="F117" s="227"/>
      <c r="G117" s="230" t="s">
        <v>601</v>
      </c>
      <c r="H117" s="3" t="s">
        <v>608</v>
      </c>
      <c r="I117" s="239"/>
      <c r="J117" s="241"/>
      <c r="K117" s="225"/>
      <c r="L117" s="228"/>
    </row>
    <row r="118" spans="1:12" ht="28.5" x14ac:dyDescent="0.2">
      <c r="A118" s="5" t="s">
        <v>145</v>
      </c>
      <c r="B118" s="231"/>
      <c r="C118" s="234"/>
      <c r="D118" s="234"/>
      <c r="E118" s="244"/>
      <c r="F118" s="228"/>
      <c r="G118" s="231"/>
      <c r="H118" s="57" t="s">
        <v>609</v>
      </c>
      <c r="I118" s="239"/>
      <c r="J118" s="241"/>
      <c r="K118" s="225"/>
      <c r="L118" s="228"/>
    </row>
    <row r="119" spans="1:12" ht="22.5" customHeight="1" x14ac:dyDescent="0.2">
      <c r="A119" s="5" t="s">
        <v>145</v>
      </c>
      <c r="B119" s="231"/>
      <c r="C119" s="234"/>
      <c r="D119" s="234"/>
      <c r="E119" s="244"/>
      <c r="F119" s="229"/>
      <c r="G119" s="232"/>
      <c r="H119" s="3" t="s">
        <v>610</v>
      </c>
      <c r="I119" s="239"/>
      <c r="J119" s="241"/>
      <c r="K119" s="225"/>
      <c r="L119" s="228"/>
    </row>
    <row r="120" spans="1:12" ht="28.5" x14ac:dyDescent="0.2">
      <c r="A120" s="5" t="s">
        <v>145</v>
      </c>
      <c r="B120" s="231"/>
      <c r="C120" s="234"/>
      <c r="D120" s="234"/>
      <c r="E120" s="3" t="s">
        <v>153</v>
      </c>
      <c r="F120" s="4"/>
      <c r="G120" s="1"/>
      <c r="H120" s="3" t="s">
        <v>611</v>
      </c>
      <c r="I120" s="239"/>
      <c r="J120" s="241"/>
      <c r="K120" s="225"/>
      <c r="L120" s="228"/>
    </row>
    <row r="121" spans="1:12" ht="28.5" x14ac:dyDescent="0.2">
      <c r="A121" s="5" t="s">
        <v>145</v>
      </c>
      <c r="B121" s="231"/>
      <c r="C121" s="234"/>
      <c r="D121" s="234"/>
      <c r="E121" s="230" t="s">
        <v>154</v>
      </c>
      <c r="F121" s="242"/>
      <c r="G121" s="3" t="s">
        <v>602</v>
      </c>
      <c r="H121" s="230" t="s">
        <v>612</v>
      </c>
      <c r="I121" s="239"/>
      <c r="J121" s="241"/>
      <c r="K121" s="225"/>
      <c r="L121" s="228"/>
    </row>
    <row r="122" spans="1:12" x14ac:dyDescent="0.2">
      <c r="A122" s="5" t="s">
        <v>145</v>
      </c>
      <c r="B122" s="231"/>
      <c r="C122" s="234"/>
      <c r="D122" s="234"/>
      <c r="E122" s="232"/>
      <c r="F122" s="243"/>
      <c r="G122" s="3" t="s">
        <v>605</v>
      </c>
      <c r="H122" s="232"/>
      <c r="I122" s="239"/>
      <c r="J122" s="241"/>
      <c r="K122" s="225"/>
      <c r="L122" s="228"/>
    </row>
    <row r="123" spans="1:12" ht="28.5" x14ac:dyDescent="0.2">
      <c r="A123" s="5" t="s">
        <v>145</v>
      </c>
      <c r="B123" s="231"/>
      <c r="C123" s="234"/>
      <c r="D123" s="234"/>
      <c r="E123" s="230" t="s">
        <v>155</v>
      </c>
      <c r="F123" s="227"/>
      <c r="G123" s="3" t="s">
        <v>600</v>
      </c>
      <c r="H123" s="230" t="s">
        <v>613</v>
      </c>
      <c r="I123" s="239"/>
      <c r="J123" s="241"/>
      <c r="K123" s="225"/>
      <c r="L123" s="228"/>
    </row>
    <row r="124" spans="1:12" ht="28.5" x14ac:dyDescent="0.2">
      <c r="A124" s="5" t="s">
        <v>145</v>
      </c>
      <c r="B124" s="232"/>
      <c r="C124" s="235"/>
      <c r="D124" s="235"/>
      <c r="E124" s="232"/>
      <c r="F124" s="229"/>
      <c r="G124" s="3" t="s">
        <v>604</v>
      </c>
      <c r="H124" s="232"/>
      <c r="I124" s="240"/>
      <c r="J124" s="241"/>
      <c r="K124" s="226"/>
      <c r="L124" s="229"/>
    </row>
    <row r="125" spans="1:12" ht="47.25" customHeight="1" x14ac:dyDescent="0.2">
      <c r="A125" s="5" t="s">
        <v>146</v>
      </c>
      <c r="B125" s="3" t="s">
        <v>158</v>
      </c>
      <c r="C125" s="15">
        <v>44562</v>
      </c>
      <c r="D125" s="15">
        <v>46357</v>
      </c>
      <c r="E125" s="3"/>
      <c r="F125" s="4"/>
      <c r="G125" s="3" t="s">
        <v>615</v>
      </c>
      <c r="H125" s="3" t="s">
        <v>614</v>
      </c>
      <c r="I125" s="60" t="s">
        <v>157</v>
      </c>
      <c r="J125" s="16" t="s">
        <v>462</v>
      </c>
      <c r="K125" s="97">
        <v>23405</v>
      </c>
      <c r="L125" s="4"/>
    </row>
    <row r="126" spans="1:12" ht="28.5" x14ac:dyDescent="0.2">
      <c r="A126" s="5" t="s">
        <v>147</v>
      </c>
      <c r="B126" s="244" t="s">
        <v>159</v>
      </c>
      <c r="C126" s="233">
        <v>44562</v>
      </c>
      <c r="D126" s="233">
        <v>46357</v>
      </c>
      <c r="E126" s="3" t="s">
        <v>160</v>
      </c>
      <c r="F126" s="4"/>
      <c r="G126" s="3" t="s">
        <v>616</v>
      </c>
      <c r="H126" s="3"/>
      <c r="I126" s="259" t="s">
        <v>157</v>
      </c>
      <c r="J126" s="241" t="s">
        <v>462</v>
      </c>
      <c r="K126" s="224">
        <v>131023</v>
      </c>
      <c r="L126" s="227"/>
    </row>
    <row r="127" spans="1:12" ht="28.5" customHeight="1" x14ac:dyDescent="0.2">
      <c r="A127" s="5" t="s">
        <v>147</v>
      </c>
      <c r="B127" s="244"/>
      <c r="C127" s="252"/>
      <c r="D127" s="252"/>
      <c r="E127" s="230" t="s">
        <v>161</v>
      </c>
      <c r="F127" s="242"/>
      <c r="G127" s="3" t="s">
        <v>617</v>
      </c>
      <c r="H127" s="236"/>
      <c r="I127" s="259"/>
      <c r="J127" s="241"/>
      <c r="K127" s="225"/>
      <c r="L127" s="228"/>
    </row>
    <row r="128" spans="1:12" ht="28.5" x14ac:dyDescent="0.2">
      <c r="A128" s="5" t="s">
        <v>147</v>
      </c>
      <c r="B128" s="244"/>
      <c r="C128" s="252"/>
      <c r="D128" s="252"/>
      <c r="E128" s="232"/>
      <c r="F128" s="243"/>
      <c r="G128" s="3" t="s">
        <v>618</v>
      </c>
      <c r="H128" s="237"/>
      <c r="I128" s="259"/>
      <c r="J128" s="241"/>
      <c r="K128" s="225"/>
      <c r="L128" s="228"/>
    </row>
    <row r="129" spans="1:12" ht="42.75" x14ac:dyDescent="0.2">
      <c r="A129" s="5" t="s">
        <v>147</v>
      </c>
      <c r="B129" s="244"/>
      <c r="C129" s="252"/>
      <c r="D129" s="252"/>
      <c r="E129" s="3" t="s">
        <v>162</v>
      </c>
      <c r="F129" s="4"/>
      <c r="G129" s="3"/>
      <c r="H129" s="3" t="s">
        <v>619</v>
      </c>
      <c r="I129" s="259"/>
      <c r="J129" s="241"/>
      <c r="K129" s="225"/>
      <c r="L129" s="228"/>
    </row>
    <row r="130" spans="1:12" ht="42.75" x14ac:dyDescent="0.2">
      <c r="A130" s="5" t="s">
        <v>147</v>
      </c>
      <c r="B130" s="244"/>
      <c r="C130" s="253"/>
      <c r="D130" s="253"/>
      <c r="E130" s="3" t="s">
        <v>163</v>
      </c>
      <c r="F130" s="4"/>
      <c r="G130" s="3"/>
      <c r="H130" s="3" t="s">
        <v>620</v>
      </c>
      <c r="I130" s="259"/>
      <c r="J130" s="241"/>
      <c r="K130" s="226"/>
      <c r="L130" s="229"/>
    </row>
    <row r="131" spans="1:12" ht="28.5" customHeight="1" x14ac:dyDescent="0.2">
      <c r="A131" s="5" t="s">
        <v>164</v>
      </c>
      <c r="B131" s="230" t="s">
        <v>165</v>
      </c>
      <c r="C131" s="233">
        <v>44105</v>
      </c>
      <c r="D131" s="233">
        <v>46357</v>
      </c>
      <c r="E131" s="230" t="s">
        <v>166</v>
      </c>
      <c r="F131" s="227"/>
      <c r="G131" s="236"/>
      <c r="H131" s="3" t="s">
        <v>621</v>
      </c>
      <c r="I131" s="238" t="s">
        <v>156</v>
      </c>
      <c r="J131" s="241" t="s">
        <v>467</v>
      </c>
      <c r="K131" s="224">
        <v>376953</v>
      </c>
      <c r="L131" s="227"/>
    </row>
    <row r="132" spans="1:12" ht="28.5" customHeight="1" x14ac:dyDescent="0.2">
      <c r="A132" s="5" t="s">
        <v>164</v>
      </c>
      <c r="B132" s="231"/>
      <c r="C132" s="234"/>
      <c r="D132" s="234"/>
      <c r="E132" s="232"/>
      <c r="F132" s="229"/>
      <c r="G132" s="237"/>
      <c r="H132" s="3" t="s">
        <v>622</v>
      </c>
      <c r="I132" s="239"/>
      <c r="J132" s="241"/>
      <c r="K132" s="225"/>
      <c r="L132" s="228"/>
    </row>
    <row r="133" spans="1:12" ht="28.5" customHeight="1" x14ac:dyDescent="0.2">
      <c r="A133" s="5" t="s">
        <v>164</v>
      </c>
      <c r="B133" s="232"/>
      <c r="C133" s="235"/>
      <c r="D133" s="235"/>
      <c r="E133" s="3" t="s">
        <v>167</v>
      </c>
      <c r="F133" s="4"/>
      <c r="G133" s="3"/>
      <c r="H133" s="3" t="s">
        <v>623</v>
      </c>
      <c r="I133" s="240"/>
      <c r="J133" s="241"/>
      <c r="K133" s="226"/>
      <c r="L133" s="229"/>
    </row>
    <row r="134" spans="1:12" ht="48" customHeight="1" x14ac:dyDescent="0.2">
      <c r="A134" s="5" t="s">
        <v>168</v>
      </c>
      <c r="B134" s="3" t="s">
        <v>169</v>
      </c>
      <c r="C134" s="15">
        <v>46204</v>
      </c>
      <c r="D134" s="15">
        <v>46357</v>
      </c>
      <c r="E134" s="3"/>
      <c r="F134" s="4"/>
      <c r="G134" s="3"/>
      <c r="H134" s="3" t="s">
        <v>624</v>
      </c>
      <c r="I134" s="60" t="s">
        <v>157</v>
      </c>
      <c r="J134" s="16" t="s">
        <v>462</v>
      </c>
      <c r="K134" s="97">
        <v>22215</v>
      </c>
      <c r="L134" s="4"/>
    </row>
    <row r="135" spans="1:12" ht="24.75" customHeight="1" x14ac:dyDescent="0.2">
      <c r="A135" s="5" t="s">
        <v>170</v>
      </c>
      <c r="B135" s="3" t="s">
        <v>171</v>
      </c>
      <c r="C135" s="15">
        <v>45200</v>
      </c>
      <c r="D135" s="15">
        <v>46357</v>
      </c>
      <c r="E135" s="3"/>
      <c r="F135" s="4"/>
      <c r="G135" s="3"/>
      <c r="H135" s="3" t="s">
        <v>625</v>
      </c>
      <c r="I135" s="61" t="s">
        <v>108</v>
      </c>
      <c r="J135" s="16" t="s">
        <v>116</v>
      </c>
      <c r="K135" s="96"/>
      <c r="L135" s="4"/>
    </row>
  </sheetData>
  <autoFilter ref="A1:A135" xr:uid="{00000000-0009-0000-0000-000001000000}"/>
  <mergeCells count="285">
    <mergeCell ref="B70:B75"/>
    <mergeCell ref="C70:C75"/>
    <mergeCell ref="D70:D75"/>
    <mergeCell ref="E73:E75"/>
    <mergeCell ref="E86:E87"/>
    <mergeCell ref="D84:D87"/>
    <mergeCell ref="C84:C87"/>
    <mergeCell ref="B126:B130"/>
    <mergeCell ref="I126:I130"/>
    <mergeCell ref="D126:D130"/>
    <mergeCell ref="C126:C130"/>
    <mergeCell ref="C76:C79"/>
    <mergeCell ref="D76:D79"/>
    <mergeCell ref="E76:E77"/>
    <mergeCell ref="E78:E79"/>
    <mergeCell ref="F76:F77"/>
    <mergeCell ref="F78:F79"/>
    <mergeCell ref="H76:H77"/>
    <mergeCell ref="H78:H79"/>
    <mergeCell ref="I76:I79"/>
    <mergeCell ref="B92:B99"/>
    <mergeCell ref="C92:C99"/>
    <mergeCell ref="D92:D99"/>
    <mergeCell ref="E96:E99"/>
    <mergeCell ref="C56:C60"/>
    <mergeCell ref="D56:D60"/>
    <mergeCell ref="G53:G55"/>
    <mergeCell ref="H53:H55"/>
    <mergeCell ref="C61:C64"/>
    <mergeCell ref="C65:C69"/>
    <mergeCell ref="D61:D64"/>
    <mergeCell ref="D53:D55"/>
    <mergeCell ref="G56:G60"/>
    <mergeCell ref="H56:H60"/>
    <mergeCell ref="G61:G64"/>
    <mergeCell ref="H61:H64"/>
    <mergeCell ref="G65:G69"/>
    <mergeCell ref="H65:H69"/>
    <mergeCell ref="D65:D69"/>
    <mergeCell ref="B30:B32"/>
    <mergeCell ref="B41:B44"/>
    <mergeCell ref="B45:B51"/>
    <mergeCell ref="B33:B38"/>
    <mergeCell ref="B39:B40"/>
    <mergeCell ref="B53:B55"/>
    <mergeCell ref="B56:B60"/>
    <mergeCell ref="B61:B64"/>
    <mergeCell ref="B65:B69"/>
    <mergeCell ref="B2:B4"/>
    <mergeCell ref="C2:C4"/>
    <mergeCell ref="D2:D4"/>
    <mergeCell ref="E2:E4"/>
    <mergeCell ref="F2:F4"/>
    <mergeCell ref="B5:B7"/>
    <mergeCell ref="C5:C7"/>
    <mergeCell ref="D5:D7"/>
    <mergeCell ref="B8:B12"/>
    <mergeCell ref="C8:C12"/>
    <mergeCell ref="D8:D12"/>
    <mergeCell ref="L2:L4"/>
    <mergeCell ref="G3:G4"/>
    <mergeCell ref="E5:E7"/>
    <mergeCell ref="E28:E29"/>
    <mergeCell ref="I2:I4"/>
    <mergeCell ref="K8:K12"/>
    <mergeCell ref="J2:J4"/>
    <mergeCell ref="K2:K4"/>
    <mergeCell ref="K5:K7"/>
    <mergeCell ref="J5:J7"/>
    <mergeCell ref="J8:J12"/>
    <mergeCell ref="L5:L7"/>
    <mergeCell ref="L8:L12"/>
    <mergeCell ref="F5:F7"/>
    <mergeCell ref="G8:G10"/>
    <mergeCell ref="G11:G12"/>
    <mergeCell ref="E11:E12"/>
    <mergeCell ref="F11:F12"/>
    <mergeCell ref="I13:I27"/>
    <mergeCell ref="J13:J27"/>
    <mergeCell ref="I5:I7"/>
    <mergeCell ref="I8:I12"/>
    <mergeCell ref="I28:I29"/>
    <mergeCell ref="L13:L27"/>
    <mergeCell ref="I30:I32"/>
    <mergeCell ref="I41:I44"/>
    <mergeCell ref="I45:I51"/>
    <mergeCell ref="I53:I55"/>
    <mergeCell ref="G30:G32"/>
    <mergeCell ref="H30:H32"/>
    <mergeCell ref="H39:H40"/>
    <mergeCell ref="C53:C55"/>
    <mergeCell ref="K13:K27"/>
    <mergeCell ref="C39:C40"/>
    <mergeCell ref="D39:D40"/>
    <mergeCell ref="E39:E40"/>
    <mergeCell ref="F39:F40"/>
    <mergeCell ref="I39:I40"/>
    <mergeCell ref="C28:C29"/>
    <mergeCell ref="D28:D29"/>
    <mergeCell ref="C30:C32"/>
    <mergeCell ref="D30:D32"/>
    <mergeCell ref="K39:K40"/>
    <mergeCell ref="B13:B27"/>
    <mergeCell ref="C13:C27"/>
    <mergeCell ref="D13:D27"/>
    <mergeCell ref="E13:E27"/>
    <mergeCell ref="F13:F27"/>
    <mergeCell ref="H13:H15"/>
    <mergeCell ref="H16:H17"/>
    <mergeCell ref="H18:H20"/>
    <mergeCell ref="H21:H22"/>
    <mergeCell ref="H23:H24"/>
    <mergeCell ref="H25:H27"/>
    <mergeCell ref="B28:B29"/>
    <mergeCell ref="C33:C38"/>
    <mergeCell ref="K45:K51"/>
    <mergeCell ref="L45:L51"/>
    <mergeCell ref="H41:H44"/>
    <mergeCell ref="G41:G44"/>
    <mergeCell ref="J41:J44"/>
    <mergeCell ref="K41:K44"/>
    <mergeCell ref="L41:L44"/>
    <mergeCell ref="H45:H51"/>
    <mergeCell ref="G45:G51"/>
    <mergeCell ref="J45:J51"/>
    <mergeCell ref="E33:E37"/>
    <mergeCell ref="C41:C44"/>
    <mergeCell ref="D41:D44"/>
    <mergeCell ref="C45:C51"/>
    <mergeCell ref="D45:D51"/>
    <mergeCell ref="J30:J32"/>
    <mergeCell ref="J28:J29"/>
    <mergeCell ref="K28:K29"/>
    <mergeCell ref="L28:L29"/>
    <mergeCell ref="K30:K32"/>
    <mergeCell ref="L30:L32"/>
    <mergeCell ref="J39:J40"/>
    <mergeCell ref="I70:I75"/>
    <mergeCell ref="L39:L40"/>
    <mergeCell ref="J33:J38"/>
    <mergeCell ref="K33:K38"/>
    <mergeCell ref="L33:L38"/>
    <mergeCell ref="F33:F37"/>
    <mergeCell ref="H33:H37"/>
    <mergeCell ref="I33:I38"/>
    <mergeCell ref="D33:D38"/>
    <mergeCell ref="I65:I69"/>
    <mergeCell ref="I56:I60"/>
    <mergeCell ref="I61:I64"/>
    <mergeCell ref="K65:K69"/>
    <mergeCell ref="L65:L69"/>
    <mergeCell ref="D80:D83"/>
    <mergeCell ref="E80:E81"/>
    <mergeCell ref="E82:E83"/>
    <mergeCell ref="F80:F81"/>
    <mergeCell ref="F82:F83"/>
    <mergeCell ref="K70:K75"/>
    <mergeCell ref="L70:L75"/>
    <mergeCell ref="K53:K55"/>
    <mergeCell ref="L53:L55"/>
    <mergeCell ref="L56:L60"/>
    <mergeCell ref="K56:K60"/>
    <mergeCell ref="K61:K64"/>
    <mergeCell ref="L61:L64"/>
    <mergeCell ref="K76:K79"/>
    <mergeCell ref="L76:L79"/>
    <mergeCell ref="J70:J75"/>
    <mergeCell ref="J65:J69"/>
    <mergeCell ref="J61:J64"/>
    <mergeCell ref="J56:J60"/>
    <mergeCell ref="J53:J55"/>
    <mergeCell ref="E70:E72"/>
    <mergeCell ref="F70:F72"/>
    <mergeCell ref="F73:F75"/>
    <mergeCell ref="G70:G75"/>
    <mergeCell ref="B76:B79"/>
    <mergeCell ref="J76:J79"/>
    <mergeCell ref="B80:B83"/>
    <mergeCell ref="C80:C83"/>
    <mergeCell ref="B88:B91"/>
    <mergeCell ref="C88:C91"/>
    <mergeCell ref="D88:D91"/>
    <mergeCell ref="E88:E89"/>
    <mergeCell ref="E90:E91"/>
    <mergeCell ref="J88:J91"/>
    <mergeCell ref="H88:H89"/>
    <mergeCell ref="H90:H91"/>
    <mergeCell ref="B84:B87"/>
    <mergeCell ref="F84:F85"/>
    <mergeCell ref="F86:F87"/>
    <mergeCell ref="H84:H85"/>
    <mergeCell ref="H86:H87"/>
    <mergeCell ref="H80:H81"/>
    <mergeCell ref="H82:H83"/>
    <mergeCell ref="I80:I83"/>
    <mergeCell ref="J80:J83"/>
    <mergeCell ref="E84:E85"/>
    <mergeCell ref="I84:I87"/>
    <mergeCell ref="J84:J87"/>
    <mergeCell ref="K80:K83"/>
    <mergeCell ref="L80:L83"/>
    <mergeCell ref="K84:K87"/>
    <mergeCell ref="L84:L87"/>
    <mergeCell ref="C100:C107"/>
    <mergeCell ref="D100:D107"/>
    <mergeCell ref="E104:E107"/>
    <mergeCell ref="E100:E103"/>
    <mergeCell ref="I92:I99"/>
    <mergeCell ref="J92:J99"/>
    <mergeCell ref="K88:K91"/>
    <mergeCell ref="L88:L91"/>
    <mergeCell ref="K92:K99"/>
    <mergeCell ref="L92:L99"/>
    <mergeCell ref="F92:F95"/>
    <mergeCell ref="F96:F99"/>
    <mergeCell ref="H92:H93"/>
    <mergeCell ref="H94:H95"/>
    <mergeCell ref="H96:H97"/>
    <mergeCell ref="H98:H99"/>
    <mergeCell ref="E92:E95"/>
    <mergeCell ref="F88:F89"/>
    <mergeCell ref="F90:F91"/>
    <mergeCell ref="I88:I91"/>
    <mergeCell ref="D111:D124"/>
    <mergeCell ref="C111:C124"/>
    <mergeCell ref="B111:B124"/>
    <mergeCell ref="I100:I107"/>
    <mergeCell ref="J100:J107"/>
    <mergeCell ref="K100:K107"/>
    <mergeCell ref="L100:L107"/>
    <mergeCell ref="B108:B110"/>
    <mergeCell ref="C108:C110"/>
    <mergeCell ref="D108:D110"/>
    <mergeCell ref="E109:E110"/>
    <mergeCell ref="F109:F110"/>
    <mergeCell ref="G108:G110"/>
    <mergeCell ref="I108:I110"/>
    <mergeCell ref="J108:J110"/>
    <mergeCell ref="K108:K110"/>
    <mergeCell ref="L108:L110"/>
    <mergeCell ref="F100:F103"/>
    <mergeCell ref="F104:F107"/>
    <mergeCell ref="H100:H101"/>
    <mergeCell ref="H102:H103"/>
    <mergeCell ref="H104:H105"/>
    <mergeCell ref="H106:H107"/>
    <mergeCell ref="B100:B107"/>
    <mergeCell ref="H123:H124"/>
    <mergeCell ref="E123:E124"/>
    <mergeCell ref="F123:F124"/>
    <mergeCell ref="H111:H112"/>
    <mergeCell ref="E113:E114"/>
    <mergeCell ref="F113:F114"/>
    <mergeCell ref="E115:E116"/>
    <mergeCell ref="F115:F116"/>
    <mergeCell ref="G115:G116"/>
    <mergeCell ref="E121:E122"/>
    <mergeCell ref="E111:E112"/>
    <mergeCell ref="F111:F112"/>
    <mergeCell ref="E117:E119"/>
    <mergeCell ref="F117:F119"/>
    <mergeCell ref="K111:K124"/>
    <mergeCell ref="L111:L124"/>
    <mergeCell ref="K126:K130"/>
    <mergeCell ref="L126:L130"/>
    <mergeCell ref="B131:B133"/>
    <mergeCell ref="C131:C133"/>
    <mergeCell ref="D131:D133"/>
    <mergeCell ref="E131:E132"/>
    <mergeCell ref="F131:F132"/>
    <mergeCell ref="G131:G132"/>
    <mergeCell ref="I131:I133"/>
    <mergeCell ref="J131:J133"/>
    <mergeCell ref="K131:K133"/>
    <mergeCell ref="L131:L133"/>
    <mergeCell ref="I111:I124"/>
    <mergeCell ref="H113:H114"/>
    <mergeCell ref="J111:J124"/>
    <mergeCell ref="E127:E128"/>
    <mergeCell ref="F127:F128"/>
    <mergeCell ref="H127:H128"/>
    <mergeCell ref="J126:J130"/>
    <mergeCell ref="G117:G119"/>
    <mergeCell ref="F121:F122"/>
    <mergeCell ref="H121:H122"/>
  </mergeCells>
  <phoneticPr fontId="6"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N158"/>
  <sheetViews>
    <sheetView zoomScale="80" zoomScaleNormal="80" workbookViewId="0">
      <selection activeCell="G168" sqref="G168"/>
    </sheetView>
  </sheetViews>
  <sheetFormatPr defaultColWidth="8.7109375" defaultRowHeight="15.75" thickTop="1" thickBottom="1" x14ac:dyDescent="0.3"/>
  <cols>
    <col min="1" max="1" width="7.85546875" style="9" customWidth="1"/>
    <col min="2" max="2" width="8.140625" style="9" bestFit="1" customWidth="1"/>
    <col min="3" max="3" width="8" style="23" customWidth="1"/>
    <col min="4" max="4" width="12.85546875" style="9" customWidth="1"/>
    <col min="5" max="5" width="48.28515625" style="2" customWidth="1"/>
    <col min="6" max="6" width="15.140625" style="9" customWidth="1"/>
    <col min="7" max="7" width="32.42578125" style="9" customWidth="1"/>
    <col min="8" max="8" width="48" style="13" customWidth="1"/>
    <col min="9" max="9" width="8.7109375" style="9" customWidth="1"/>
    <col min="10" max="10" width="44.140625" style="9" customWidth="1"/>
    <col min="11" max="11" width="8.7109375" style="10"/>
    <col min="12" max="12" width="8.7109375" style="7"/>
    <col min="13" max="13" width="12.28515625" style="7" bestFit="1" customWidth="1"/>
    <col min="14" max="14" width="10.140625" style="7" customWidth="1"/>
    <col min="15" max="16384" width="8.7109375" style="7"/>
  </cols>
  <sheetData>
    <row r="1" spans="1:14" s="11" customFormat="1" ht="29.25" thickBot="1" x14ac:dyDescent="0.3">
      <c r="A1" s="130" t="s">
        <v>173</v>
      </c>
      <c r="B1" s="130" t="s">
        <v>174</v>
      </c>
      <c r="C1" s="130" t="s">
        <v>12</v>
      </c>
      <c r="D1" s="130" t="s">
        <v>676</v>
      </c>
      <c r="E1" s="130" t="s">
        <v>175</v>
      </c>
      <c r="F1" s="130" t="s">
        <v>19</v>
      </c>
      <c r="G1" s="130" t="s">
        <v>172</v>
      </c>
      <c r="H1" s="131" t="s">
        <v>199</v>
      </c>
      <c r="I1" s="130" t="s">
        <v>176</v>
      </c>
      <c r="J1" s="130" t="s">
        <v>681</v>
      </c>
      <c r="K1" s="132"/>
      <c r="M1" s="11" t="s">
        <v>678</v>
      </c>
    </row>
    <row r="2" spans="1:14" ht="36.75" hidden="1" customHeight="1" thickBot="1" x14ac:dyDescent="0.3">
      <c r="A2" s="9">
        <v>2020</v>
      </c>
      <c r="B2" s="8">
        <v>44105</v>
      </c>
      <c r="C2" s="23" t="s">
        <v>23</v>
      </c>
      <c r="D2" s="9" t="s">
        <v>177</v>
      </c>
      <c r="E2" s="2" t="s">
        <v>178</v>
      </c>
      <c r="F2" s="9" t="s">
        <v>157</v>
      </c>
      <c r="G2" s="133" t="s">
        <v>462</v>
      </c>
      <c r="H2" s="9"/>
      <c r="I2" s="134"/>
      <c r="J2" s="2"/>
      <c r="M2" s="124"/>
      <c r="N2" s="7" t="s">
        <v>677</v>
      </c>
    </row>
    <row r="3" spans="1:14" ht="36.75" hidden="1" customHeight="1" thickBot="1" x14ac:dyDescent="0.3">
      <c r="A3" s="9">
        <v>2020</v>
      </c>
      <c r="B3" s="8">
        <v>44105</v>
      </c>
      <c r="C3" s="23" t="s">
        <v>30</v>
      </c>
      <c r="D3" s="9" t="s">
        <v>177</v>
      </c>
      <c r="E3" s="2" t="s">
        <v>475</v>
      </c>
      <c r="F3" s="9" t="s">
        <v>157</v>
      </c>
      <c r="G3" s="133" t="s">
        <v>462</v>
      </c>
      <c r="H3" s="9"/>
      <c r="I3" s="135"/>
      <c r="J3" s="2"/>
      <c r="M3" s="125"/>
      <c r="N3" s="7" t="s">
        <v>679</v>
      </c>
    </row>
    <row r="4" spans="1:14" ht="36.75" hidden="1" customHeight="1" thickTop="1" thickBot="1" x14ac:dyDescent="0.3">
      <c r="A4" s="9">
        <v>2020</v>
      </c>
      <c r="B4" s="8">
        <v>44135</v>
      </c>
      <c r="C4" s="23" t="s">
        <v>30</v>
      </c>
      <c r="D4" s="9" t="s">
        <v>177</v>
      </c>
      <c r="E4" s="2" t="s">
        <v>226</v>
      </c>
      <c r="F4" s="9" t="s">
        <v>157</v>
      </c>
      <c r="G4" s="133" t="s">
        <v>462</v>
      </c>
      <c r="H4" s="127" t="s">
        <v>227</v>
      </c>
      <c r="I4" s="136"/>
      <c r="J4" s="2"/>
      <c r="M4" s="126"/>
      <c r="N4" s="7" t="s">
        <v>680</v>
      </c>
    </row>
    <row r="5" spans="1:14" ht="57.75" customHeight="1" thickTop="1" thickBot="1" x14ac:dyDescent="0.3">
      <c r="A5" s="9">
        <v>2020</v>
      </c>
      <c r="B5" s="8">
        <v>44165</v>
      </c>
      <c r="C5" s="23" t="s">
        <v>23</v>
      </c>
      <c r="D5" s="9" t="s">
        <v>177</v>
      </c>
      <c r="E5" s="2" t="s">
        <v>179</v>
      </c>
      <c r="F5" s="9" t="s">
        <v>157</v>
      </c>
      <c r="G5" s="133" t="s">
        <v>462</v>
      </c>
      <c r="H5" s="128" t="s">
        <v>180</v>
      </c>
      <c r="I5" s="137"/>
      <c r="J5" s="2" t="s">
        <v>682</v>
      </c>
    </row>
    <row r="6" spans="1:14" ht="44.25" thickTop="1" thickBot="1" x14ac:dyDescent="0.3">
      <c r="A6" s="9">
        <v>2020</v>
      </c>
      <c r="B6" s="8">
        <v>44165</v>
      </c>
      <c r="C6" s="23" t="s">
        <v>23</v>
      </c>
      <c r="D6" s="9" t="s">
        <v>177</v>
      </c>
      <c r="E6" s="2" t="s">
        <v>382</v>
      </c>
      <c r="F6" s="9" t="s">
        <v>157</v>
      </c>
      <c r="G6" s="133" t="s">
        <v>462</v>
      </c>
      <c r="H6" s="128" t="s">
        <v>382</v>
      </c>
      <c r="I6" s="137"/>
      <c r="J6" s="2" t="s">
        <v>683</v>
      </c>
    </row>
    <row r="7" spans="1:14" ht="44.25" hidden="1" thickTop="1" thickBot="1" x14ac:dyDescent="0.3">
      <c r="A7" s="9">
        <v>2020</v>
      </c>
      <c r="B7" s="8">
        <v>44165</v>
      </c>
      <c r="C7" s="23" t="s">
        <v>145</v>
      </c>
      <c r="D7" s="9" t="s">
        <v>311</v>
      </c>
      <c r="E7" s="2" t="s">
        <v>305</v>
      </c>
      <c r="F7" s="9" t="s">
        <v>157</v>
      </c>
      <c r="G7" s="133" t="s">
        <v>462</v>
      </c>
      <c r="H7" s="129" t="s">
        <v>306</v>
      </c>
      <c r="I7" s="137"/>
      <c r="J7" s="2"/>
    </row>
    <row r="8" spans="1:14" ht="32.25" hidden="1" customHeight="1" thickTop="1" thickBot="1" x14ac:dyDescent="0.3">
      <c r="A8" s="9">
        <v>2020</v>
      </c>
      <c r="B8" s="8">
        <v>44196</v>
      </c>
      <c r="C8" s="23" t="s">
        <v>23</v>
      </c>
      <c r="D8" s="9" t="s">
        <v>177</v>
      </c>
      <c r="E8" s="2" t="s">
        <v>293</v>
      </c>
      <c r="F8" s="9" t="s">
        <v>157</v>
      </c>
      <c r="G8" s="133" t="s">
        <v>462</v>
      </c>
      <c r="H8" s="127" t="s">
        <v>294</v>
      </c>
      <c r="I8" s="137"/>
      <c r="J8" s="2"/>
    </row>
    <row r="9" spans="1:14" ht="30.75" hidden="1" customHeight="1" thickTop="1" thickBot="1" x14ac:dyDescent="0.3">
      <c r="A9" s="9">
        <v>2020</v>
      </c>
      <c r="B9" s="8">
        <v>44196</v>
      </c>
      <c r="C9" s="23" t="s">
        <v>23</v>
      </c>
      <c r="D9" s="9" t="s">
        <v>177</v>
      </c>
      <c r="E9" s="2" t="s">
        <v>291</v>
      </c>
      <c r="F9" s="9" t="s">
        <v>157</v>
      </c>
      <c r="G9" s="133" t="s">
        <v>462</v>
      </c>
      <c r="H9" s="127" t="s">
        <v>292</v>
      </c>
      <c r="I9" s="137"/>
      <c r="J9" s="2" t="s">
        <v>684</v>
      </c>
    </row>
    <row r="10" spans="1:14" ht="33" customHeight="1" thickTop="1" thickBot="1" x14ac:dyDescent="0.3">
      <c r="A10" s="9">
        <v>2020</v>
      </c>
      <c r="B10" s="8">
        <v>44196</v>
      </c>
      <c r="C10" s="23" t="s">
        <v>23</v>
      </c>
      <c r="D10" s="9" t="s">
        <v>177</v>
      </c>
      <c r="E10" s="2" t="s">
        <v>380</v>
      </c>
      <c r="F10" s="9" t="s">
        <v>157</v>
      </c>
      <c r="G10" s="133" t="s">
        <v>462</v>
      </c>
      <c r="H10" s="128" t="s">
        <v>381</v>
      </c>
      <c r="I10" s="137"/>
      <c r="J10" s="2"/>
    </row>
    <row r="11" spans="1:14" ht="37.5" hidden="1" customHeight="1" thickTop="1" thickBot="1" x14ac:dyDescent="0.3">
      <c r="A11" s="9">
        <v>2021</v>
      </c>
      <c r="B11" s="8">
        <v>43921</v>
      </c>
      <c r="C11" s="23" t="s">
        <v>145</v>
      </c>
      <c r="D11" s="9" t="s">
        <v>311</v>
      </c>
      <c r="E11" s="2" t="s">
        <v>309</v>
      </c>
      <c r="F11" s="9" t="s">
        <v>157</v>
      </c>
      <c r="G11" s="133" t="s">
        <v>462</v>
      </c>
      <c r="H11" s="129" t="s">
        <v>310</v>
      </c>
      <c r="I11" s="135"/>
      <c r="J11" s="2"/>
    </row>
    <row r="12" spans="1:14" ht="37.5" hidden="1" customHeight="1" thickTop="1" thickBot="1" x14ac:dyDescent="0.3">
      <c r="A12" s="9">
        <v>2021</v>
      </c>
      <c r="B12" s="8">
        <v>43921</v>
      </c>
      <c r="C12" s="23" t="s">
        <v>145</v>
      </c>
      <c r="D12" s="9" t="s">
        <v>319</v>
      </c>
      <c r="E12" s="2" t="s">
        <v>318</v>
      </c>
      <c r="F12" s="9" t="s">
        <v>157</v>
      </c>
      <c r="G12" s="133" t="s">
        <v>462</v>
      </c>
      <c r="H12" s="129" t="s">
        <v>318</v>
      </c>
      <c r="I12" s="124"/>
      <c r="J12" s="2"/>
    </row>
    <row r="13" spans="1:14" ht="36" hidden="1" customHeight="1" thickTop="1" thickBot="1" x14ac:dyDescent="0.3">
      <c r="A13" s="9">
        <v>2021</v>
      </c>
      <c r="B13" s="8">
        <v>43921</v>
      </c>
      <c r="C13" s="23" t="s">
        <v>145</v>
      </c>
      <c r="D13" s="9" t="s">
        <v>313</v>
      </c>
      <c r="E13" s="2" t="s">
        <v>307</v>
      </c>
      <c r="F13" s="9" t="s">
        <v>157</v>
      </c>
      <c r="G13" s="133" t="s">
        <v>462</v>
      </c>
      <c r="H13" s="129" t="s">
        <v>308</v>
      </c>
      <c r="I13" s="126"/>
      <c r="J13" s="2"/>
    </row>
    <row r="14" spans="1:14" ht="36" hidden="1" customHeight="1" thickTop="1" thickBot="1" x14ac:dyDescent="0.3">
      <c r="A14" s="9">
        <v>2021</v>
      </c>
      <c r="B14" s="8">
        <v>44135</v>
      </c>
      <c r="C14" s="23" t="s">
        <v>30</v>
      </c>
      <c r="D14" s="9" t="s">
        <v>177</v>
      </c>
      <c r="E14" s="2" t="s">
        <v>230</v>
      </c>
      <c r="F14" s="9" t="s">
        <v>157</v>
      </c>
      <c r="G14" s="133" t="s">
        <v>462</v>
      </c>
      <c r="H14" s="129" t="s">
        <v>231</v>
      </c>
      <c r="I14" s="125"/>
      <c r="J14" s="2"/>
    </row>
    <row r="15" spans="1:14" ht="33.75" customHeight="1" thickTop="1" thickBot="1" x14ac:dyDescent="0.3">
      <c r="A15" s="9">
        <v>2021</v>
      </c>
      <c r="B15" s="8">
        <v>44135</v>
      </c>
      <c r="C15" s="23" t="s">
        <v>30</v>
      </c>
      <c r="D15" s="9" t="s">
        <v>177</v>
      </c>
      <c r="E15" s="2" t="s">
        <v>469</v>
      </c>
      <c r="F15" s="9" t="s">
        <v>157</v>
      </c>
      <c r="G15" s="133" t="s">
        <v>462</v>
      </c>
      <c r="H15" s="128" t="s">
        <v>441</v>
      </c>
      <c r="I15" s="124"/>
      <c r="J15" s="138" t="s">
        <v>685</v>
      </c>
    </row>
    <row r="16" spans="1:14" ht="34.5" customHeight="1" thickTop="1" thickBot="1" x14ac:dyDescent="0.3">
      <c r="A16" s="9">
        <v>2021</v>
      </c>
      <c r="B16" s="8">
        <v>44135</v>
      </c>
      <c r="C16" s="23" t="s">
        <v>30</v>
      </c>
      <c r="D16" s="9" t="s">
        <v>177</v>
      </c>
      <c r="E16" s="2" t="s">
        <v>437</v>
      </c>
      <c r="F16" s="9" t="s">
        <v>157</v>
      </c>
      <c r="G16" s="133" t="s">
        <v>462</v>
      </c>
      <c r="H16" s="128" t="s">
        <v>438</v>
      </c>
      <c r="I16" s="125"/>
      <c r="J16" s="139" t="s">
        <v>686</v>
      </c>
    </row>
    <row r="17" spans="1:10" ht="37.5" hidden="1" customHeight="1" thickTop="1" thickBot="1" x14ac:dyDescent="0.3">
      <c r="A17" s="9">
        <v>2021</v>
      </c>
      <c r="B17" s="8">
        <v>44135</v>
      </c>
      <c r="C17" s="23" t="s">
        <v>30</v>
      </c>
      <c r="D17" s="9" t="s">
        <v>177</v>
      </c>
      <c r="E17" s="2" t="s">
        <v>228</v>
      </c>
      <c r="F17" s="9" t="s">
        <v>157</v>
      </c>
      <c r="G17" s="133" t="s">
        <v>462</v>
      </c>
      <c r="H17" s="127" t="s">
        <v>229</v>
      </c>
      <c r="I17" s="125"/>
      <c r="J17" s="139"/>
    </row>
    <row r="18" spans="1:10" ht="33.75" customHeight="1" thickTop="1" thickBot="1" x14ac:dyDescent="0.3">
      <c r="A18" s="9">
        <v>2021</v>
      </c>
      <c r="B18" s="8">
        <v>44135</v>
      </c>
      <c r="C18" s="23" t="s">
        <v>30</v>
      </c>
      <c r="D18" s="9" t="s">
        <v>177</v>
      </c>
      <c r="E18" s="2" t="s">
        <v>439</v>
      </c>
      <c r="F18" s="9" t="s">
        <v>157</v>
      </c>
      <c r="G18" s="133" t="s">
        <v>462</v>
      </c>
      <c r="H18" s="128" t="s">
        <v>440</v>
      </c>
      <c r="I18" s="125"/>
      <c r="J18" s="140" t="s">
        <v>687</v>
      </c>
    </row>
    <row r="19" spans="1:10" ht="32.25" hidden="1" customHeight="1" thickTop="1" thickBot="1" x14ac:dyDescent="0.3">
      <c r="A19" s="9">
        <v>2021</v>
      </c>
      <c r="B19" s="8">
        <v>44135</v>
      </c>
      <c r="C19" s="23" t="s">
        <v>32</v>
      </c>
      <c r="D19" s="9" t="s">
        <v>177</v>
      </c>
      <c r="E19" s="2" t="s">
        <v>355</v>
      </c>
      <c r="F19" s="9" t="s">
        <v>157</v>
      </c>
      <c r="G19" s="9" t="s">
        <v>463</v>
      </c>
      <c r="H19" s="12" t="s">
        <v>355</v>
      </c>
      <c r="I19" s="137"/>
      <c r="J19" s="2"/>
    </row>
    <row r="20" spans="1:10" ht="36" customHeight="1" thickTop="1" thickBot="1" x14ac:dyDescent="0.3">
      <c r="A20" s="9">
        <v>2021</v>
      </c>
      <c r="B20" s="8">
        <v>44135</v>
      </c>
      <c r="C20" s="23" t="s">
        <v>32</v>
      </c>
      <c r="D20" s="9" t="s">
        <v>177</v>
      </c>
      <c r="E20" s="2" t="s">
        <v>418</v>
      </c>
      <c r="F20" s="9" t="s">
        <v>157</v>
      </c>
      <c r="G20" s="9" t="s">
        <v>463</v>
      </c>
      <c r="H20" s="14" t="s">
        <v>418</v>
      </c>
      <c r="I20" s="137"/>
      <c r="J20" s="2" t="s">
        <v>688</v>
      </c>
    </row>
    <row r="21" spans="1:10" ht="30" hidden="1" thickTop="1" thickBot="1" x14ac:dyDescent="0.3">
      <c r="A21" s="9">
        <v>2021</v>
      </c>
      <c r="B21" s="8">
        <v>44165</v>
      </c>
      <c r="C21" s="23" t="s">
        <v>32</v>
      </c>
      <c r="D21" s="9" t="s">
        <v>177</v>
      </c>
      <c r="E21" s="2" t="s">
        <v>344</v>
      </c>
      <c r="F21" s="9" t="s">
        <v>157</v>
      </c>
      <c r="G21" s="9" t="s">
        <v>463</v>
      </c>
      <c r="H21" s="12" t="s">
        <v>344</v>
      </c>
      <c r="I21" s="137"/>
      <c r="J21" s="2" t="s">
        <v>688</v>
      </c>
    </row>
    <row r="22" spans="1:10" ht="30" hidden="1" thickTop="1" thickBot="1" x14ac:dyDescent="0.3">
      <c r="A22" s="9">
        <v>2021</v>
      </c>
      <c r="B22" s="8">
        <v>44196</v>
      </c>
      <c r="C22" s="23" t="s">
        <v>32</v>
      </c>
      <c r="D22" s="9" t="s">
        <v>177</v>
      </c>
      <c r="E22" s="2" t="s">
        <v>350</v>
      </c>
      <c r="F22" s="9" t="s">
        <v>157</v>
      </c>
      <c r="G22" s="9" t="s">
        <v>463</v>
      </c>
      <c r="H22" s="12" t="s">
        <v>350</v>
      </c>
      <c r="I22" s="137"/>
      <c r="J22" s="2" t="s">
        <v>688</v>
      </c>
    </row>
    <row r="23" spans="1:10" ht="44.25" hidden="1" thickTop="1" thickBot="1" x14ac:dyDescent="0.3">
      <c r="A23" s="9">
        <v>2021</v>
      </c>
      <c r="B23" s="8">
        <v>44196</v>
      </c>
      <c r="C23" s="23" t="s">
        <v>66</v>
      </c>
      <c r="D23" s="9" t="s">
        <v>329</v>
      </c>
      <c r="E23" s="2" t="s">
        <v>330</v>
      </c>
      <c r="F23" s="9" t="s">
        <v>157</v>
      </c>
      <c r="G23" s="9" t="s">
        <v>462</v>
      </c>
      <c r="H23" s="12" t="s">
        <v>331</v>
      </c>
      <c r="I23" s="124"/>
      <c r="J23" s="2"/>
    </row>
    <row r="24" spans="1:10" ht="44.25" hidden="1" thickTop="1" thickBot="1" x14ac:dyDescent="0.3">
      <c r="A24" s="9">
        <v>2021</v>
      </c>
      <c r="B24" s="8">
        <v>44196</v>
      </c>
      <c r="C24" s="23" t="s">
        <v>66</v>
      </c>
      <c r="D24" s="9" t="s">
        <v>329</v>
      </c>
      <c r="E24" s="2" t="s">
        <v>333</v>
      </c>
      <c r="F24" s="9" t="s">
        <v>157</v>
      </c>
      <c r="G24" s="9" t="s">
        <v>462</v>
      </c>
      <c r="H24" s="12" t="s">
        <v>334</v>
      </c>
      <c r="I24" s="125"/>
      <c r="J24" s="2"/>
    </row>
    <row r="25" spans="1:10" ht="37.5" customHeight="1" thickTop="1" thickBot="1" x14ac:dyDescent="0.3">
      <c r="A25" s="9">
        <v>2021</v>
      </c>
      <c r="B25" s="8">
        <v>44196</v>
      </c>
      <c r="C25" s="23" t="s">
        <v>66</v>
      </c>
      <c r="D25" s="9" t="s">
        <v>329</v>
      </c>
      <c r="E25" s="2" t="s">
        <v>410</v>
      </c>
      <c r="F25" s="9" t="s">
        <v>157</v>
      </c>
      <c r="G25" s="9" t="s">
        <v>462</v>
      </c>
      <c r="H25" s="14" t="s">
        <v>411</v>
      </c>
      <c r="I25" s="124"/>
      <c r="J25" s="2" t="s">
        <v>689</v>
      </c>
    </row>
    <row r="26" spans="1:10" ht="33" customHeight="1" thickTop="1" thickBot="1" x14ac:dyDescent="0.3">
      <c r="A26" s="9">
        <v>2021</v>
      </c>
      <c r="B26" s="8">
        <v>44196</v>
      </c>
      <c r="C26" s="23" t="s">
        <v>72</v>
      </c>
      <c r="D26" s="9" t="s">
        <v>445</v>
      </c>
      <c r="E26" s="2" t="s">
        <v>400</v>
      </c>
      <c r="F26" s="9" t="s">
        <v>157</v>
      </c>
      <c r="G26" s="9" t="s">
        <v>466</v>
      </c>
      <c r="H26" s="14" t="s">
        <v>400</v>
      </c>
      <c r="I26" s="125"/>
      <c r="J26" s="2" t="s">
        <v>690</v>
      </c>
    </row>
    <row r="27" spans="1:10" ht="44.25" thickTop="1" thickBot="1" x14ac:dyDescent="0.3">
      <c r="A27" s="9">
        <v>2021</v>
      </c>
      <c r="B27" s="8">
        <v>44196</v>
      </c>
      <c r="C27" s="23" t="s">
        <v>102</v>
      </c>
      <c r="D27" s="9" t="s">
        <v>454</v>
      </c>
      <c r="E27" s="2" t="s">
        <v>374</v>
      </c>
      <c r="F27" s="9" t="s">
        <v>116</v>
      </c>
      <c r="G27" s="9" t="s">
        <v>465</v>
      </c>
      <c r="H27" s="14" t="s">
        <v>375</v>
      </c>
      <c r="I27" s="124"/>
      <c r="J27" s="2"/>
    </row>
    <row r="28" spans="1:10" ht="44.25" thickTop="1" thickBot="1" x14ac:dyDescent="0.3">
      <c r="A28" s="9">
        <v>2021</v>
      </c>
      <c r="B28" s="8">
        <v>44196</v>
      </c>
      <c r="C28" s="23" t="s">
        <v>141</v>
      </c>
      <c r="D28" s="9" t="s">
        <v>401</v>
      </c>
      <c r="E28" s="2" t="s">
        <v>402</v>
      </c>
      <c r="F28" s="9" t="s">
        <v>156</v>
      </c>
      <c r="G28" s="9" t="s">
        <v>467</v>
      </c>
      <c r="H28" s="14" t="s">
        <v>403</v>
      </c>
      <c r="I28" s="124"/>
      <c r="J28" s="2" t="s">
        <v>691</v>
      </c>
    </row>
    <row r="29" spans="1:10" ht="44.25" hidden="1" thickTop="1" thickBot="1" x14ac:dyDescent="0.3">
      <c r="A29" s="9">
        <v>2021</v>
      </c>
      <c r="B29" s="8">
        <v>44196</v>
      </c>
      <c r="C29" s="23" t="s">
        <v>145</v>
      </c>
      <c r="D29" s="9" t="s">
        <v>322</v>
      </c>
      <c r="E29" s="2" t="s">
        <v>323</v>
      </c>
      <c r="F29" s="9" t="s">
        <v>157</v>
      </c>
      <c r="G29" s="133" t="s">
        <v>462</v>
      </c>
      <c r="H29" s="12" t="s">
        <v>324</v>
      </c>
      <c r="I29" s="126"/>
      <c r="J29" s="2"/>
    </row>
    <row r="30" spans="1:10" ht="44.25" thickTop="1" thickBot="1" x14ac:dyDescent="0.3">
      <c r="A30" s="9">
        <v>2021</v>
      </c>
      <c r="B30" s="8">
        <v>44196</v>
      </c>
      <c r="C30" s="23" t="s">
        <v>145</v>
      </c>
      <c r="D30" s="9" t="s">
        <v>322</v>
      </c>
      <c r="E30" s="2" t="s">
        <v>383</v>
      </c>
      <c r="F30" s="9" t="s">
        <v>157</v>
      </c>
      <c r="G30" s="133" t="s">
        <v>462</v>
      </c>
      <c r="H30" s="14" t="s">
        <v>384</v>
      </c>
      <c r="I30" s="125"/>
      <c r="J30" s="2" t="s">
        <v>692</v>
      </c>
    </row>
    <row r="31" spans="1:10" ht="33" customHeight="1" thickTop="1" thickBot="1" x14ac:dyDescent="0.3">
      <c r="A31" s="9">
        <v>2021</v>
      </c>
      <c r="B31" s="8">
        <v>44196</v>
      </c>
      <c r="C31" s="23" t="s">
        <v>145</v>
      </c>
      <c r="D31" s="9" t="s">
        <v>314</v>
      </c>
      <c r="E31" s="2" t="s">
        <v>394</v>
      </c>
      <c r="F31" s="9" t="s">
        <v>157</v>
      </c>
      <c r="G31" s="133" t="s">
        <v>462</v>
      </c>
      <c r="H31" s="14" t="s">
        <v>395</v>
      </c>
      <c r="I31" s="124"/>
      <c r="J31" s="141" t="s">
        <v>693</v>
      </c>
    </row>
    <row r="32" spans="1:10" ht="34.5" hidden="1" customHeight="1" thickTop="1" thickBot="1" x14ac:dyDescent="0.3">
      <c r="A32" s="9">
        <v>2022</v>
      </c>
      <c r="B32" s="8">
        <v>44012</v>
      </c>
      <c r="C32" s="23" t="s">
        <v>87</v>
      </c>
      <c r="D32" s="9" t="s">
        <v>177</v>
      </c>
      <c r="E32" s="2" t="s">
        <v>327</v>
      </c>
      <c r="F32" s="9" t="s">
        <v>447</v>
      </c>
      <c r="G32" s="9" t="s">
        <v>177</v>
      </c>
      <c r="H32" s="12" t="s">
        <v>328</v>
      </c>
      <c r="J32" s="2"/>
    </row>
    <row r="33" spans="1:10" ht="33" customHeight="1" thickTop="1" thickBot="1" x14ac:dyDescent="0.3">
      <c r="A33" s="9">
        <v>2022</v>
      </c>
      <c r="B33" s="8">
        <v>44012</v>
      </c>
      <c r="C33" s="23" t="s">
        <v>87</v>
      </c>
      <c r="D33" s="9" t="s">
        <v>177</v>
      </c>
      <c r="E33" s="2" t="s">
        <v>197</v>
      </c>
      <c r="F33" s="9" t="s">
        <v>447</v>
      </c>
      <c r="G33" s="9" t="s">
        <v>177</v>
      </c>
      <c r="H33" s="14" t="s">
        <v>198</v>
      </c>
      <c r="J33" s="2"/>
    </row>
    <row r="34" spans="1:10" ht="44.25" thickTop="1" thickBot="1" x14ac:dyDescent="0.3">
      <c r="A34" s="9">
        <v>2022</v>
      </c>
      <c r="B34" s="8">
        <v>44135</v>
      </c>
      <c r="C34" s="23" t="s">
        <v>31</v>
      </c>
      <c r="D34" s="9" t="s">
        <v>315</v>
      </c>
      <c r="E34" s="2" t="s">
        <v>187</v>
      </c>
      <c r="F34" s="9" t="s">
        <v>157</v>
      </c>
      <c r="G34" s="133" t="s">
        <v>462</v>
      </c>
      <c r="H34" s="14" t="s">
        <v>188</v>
      </c>
      <c r="J34" s="2"/>
    </row>
    <row r="35" spans="1:10" ht="44.25" thickTop="1" thickBot="1" x14ac:dyDescent="0.3">
      <c r="A35" s="9">
        <v>2022</v>
      </c>
      <c r="B35" s="8">
        <v>44135</v>
      </c>
      <c r="C35" s="23" t="s">
        <v>31</v>
      </c>
      <c r="D35" s="9" t="s">
        <v>316</v>
      </c>
      <c r="E35" s="2" t="s">
        <v>189</v>
      </c>
      <c r="F35" s="9" t="s">
        <v>157</v>
      </c>
      <c r="G35" s="133" t="s">
        <v>462</v>
      </c>
      <c r="H35" s="14" t="s">
        <v>190</v>
      </c>
      <c r="J35" s="2"/>
    </row>
    <row r="36" spans="1:10" ht="44.25" hidden="1" thickTop="1" thickBot="1" x14ac:dyDescent="0.3">
      <c r="A36" s="9">
        <v>2022</v>
      </c>
      <c r="B36" s="8">
        <v>44135</v>
      </c>
      <c r="C36" s="23" t="s">
        <v>32</v>
      </c>
      <c r="D36" s="9" t="s">
        <v>177</v>
      </c>
      <c r="E36" s="2" t="s">
        <v>356</v>
      </c>
      <c r="F36" s="9" t="s">
        <v>157</v>
      </c>
      <c r="G36" s="9" t="s">
        <v>463</v>
      </c>
      <c r="H36" s="12" t="s">
        <v>356</v>
      </c>
      <c r="J36" s="2"/>
    </row>
    <row r="37" spans="1:10" ht="30" thickTop="1" thickBot="1" x14ac:dyDescent="0.3">
      <c r="A37" s="9">
        <v>2022</v>
      </c>
      <c r="B37" s="8">
        <v>44135</v>
      </c>
      <c r="C37" s="23" t="s">
        <v>32</v>
      </c>
      <c r="D37" s="9" t="s">
        <v>177</v>
      </c>
      <c r="E37" s="2" t="s">
        <v>417</v>
      </c>
      <c r="F37" s="9" t="s">
        <v>157</v>
      </c>
      <c r="G37" s="9" t="s">
        <v>463</v>
      </c>
      <c r="H37" s="14" t="s">
        <v>417</v>
      </c>
      <c r="J37" s="2" t="s">
        <v>694</v>
      </c>
    </row>
    <row r="38" spans="1:10" ht="30" thickTop="1" thickBot="1" x14ac:dyDescent="0.3">
      <c r="A38" s="9">
        <v>2022</v>
      </c>
      <c r="B38" s="8">
        <v>44135</v>
      </c>
      <c r="C38" s="23" t="s">
        <v>32</v>
      </c>
      <c r="D38" s="9" t="s">
        <v>177</v>
      </c>
      <c r="E38" s="2" t="s">
        <v>422</v>
      </c>
      <c r="F38" s="9" t="s">
        <v>157</v>
      </c>
      <c r="G38" s="9" t="s">
        <v>463</v>
      </c>
      <c r="H38" s="14" t="s">
        <v>422</v>
      </c>
      <c r="J38" s="2"/>
    </row>
    <row r="39" spans="1:10" ht="30" hidden="1" thickTop="1" thickBot="1" x14ac:dyDescent="0.3">
      <c r="A39" s="9">
        <v>2022</v>
      </c>
      <c r="B39" s="8">
        <v>44165</v>
      </c>
      <c r="C39" s="23" t="s">
        <v>32</v>
      </c>
      <c r="D39" s="9" t="s">
        <v>177</v>
      </c>
      <c r="E39" s="2" t="s">
        <v>343</v>
      </c>
      <c r="F39" s="9" t="s">
        <v>157</v>
      </c>
      <c r="G39" s="9" t="s">
        <v>463</v>
      </c>
      <c r="H39" s="12" t="s">
        <v>343</v>
      </c>
      <c r="J39" s="2" t="s">
        <v>694</v>
      </c>
    </row>
    <row r="40" spans="1:10" ht="32.25" hidden="1" customHeight="1" thickTop="1" thickBot="1" x14ac:dyDescent="0.3">
      <c r="A40" s="9">
        <v>2022</v>
      </c>
      <c r="B40" s="8">
        <v>44165</v>
      </c>
      <c r="C40" s="23" t="s">
        <v>32</v>
      </c>
      <c r="D40" s="9" t="s">
        <v>177</v>
      </c>
      <c r="E40" s="2" t="s">
        <v>345</v>
      </c>
      <c r="F40" s="9" t="s">
        <v>157</v>
      </c>
      <c r="G40" s="9" t="s">
        <v>463</v>
      </c>
      <c r="H40" s="12" t="s">
        <v>345</v>
      </c>
      <c r="J40" s="2"/>
    </row>
    <row r="41" spans="1:10" ht="44.25" thickTop="1" thickBot="1" x14ac:dyDescent="0.3">
      <c r="A41" s="9">
        <v>2022</v>
      </c>
      <c r="B41" s="8">
        <v>44196</v>
      </c>
      <c r="C41" s="23" t="s">
        <v>31</v>
      </c>
      <c r="D41" s="9" t="s">
        <v>312</v>
      </c>
      <c r="E41" s="2" t="s">
        <v>191</v>
      </c>
      <c r="F41" s="9" t="s">
        <v>157</v>
      </c>
      <c r="G41" s="133" t="s">
        <v>462</v>
      </c>
      <c r="H41" s="14" t="s">
        <v>192</v>
      </c>
      <c r="J41" s="2"/>
    </row>
    <row r="42" spans="1:10" ht="44.25" thickTop="1" thickBot="1" x14ac:dyDescent="0.3">
      <c r="A42" s="9">
        <v>2022</v>
      </c>
      <c r="B42" s="8">
        <v>44196</v>
      </c>
      <c r="C42" s="23" t="s">
        <v>31</v>
      </c>
      <c r="D42" s="9" t="s">
        <v>317</v>
      </c>
      <c r="E42" s="2" t="s">
        <v>193</v>
      </c>
      <c r="F42" s="9" t="s">
        <v>157</v>
      </c>
      <c r="G42" s="133" t="s">
        <v>462</v>
      </c>
      <c r="H42" s="14" t="s">
        <v>194</v>
      </c>
      <c r="J42" s="2"/>
    </row>
    <row r="43" spans="1:10" ht="44.25" thickTop="1" thickBot="1" x14ac:dyDescent="0.3">
      <c r="A43" s="9">
        <v>2022</v>
      </c>
      <c r="B43" s="8">
        <v>44196</v>
      </c>
      <c r="C43" s="23" t="s">
        <v>31</v>
      </c>
      <c r="D43" s="9" t="s">
        <v>317</v>
      </c>
      <c r="E43" s="2" t="s">
        <v>196</v>
      </c>
      <c r="F43" s="9" t="s">
        <v>157</v>
      </c>
      <c r="G43" s="133" t="s">
        <v>462</v>
      </c>
      <c r="H43" s="14" t="s">
        <v>195</v>
      </c>
      <c r="J43" s="2"/>
    </row>
    <row r="44" spans="1:10" ht="44.25" hidden="1" thickTop="1" thickBot="1" x14ac:dyDescent="0.3">
      <c r="A44" s="9">
        <v>2022</v>
      </c>
      <c r="B44" s="8">
        <v>44196</v>
      </c>
      <c r="C44" s="23" t="s">
        <v>31</v>
      </c>
      <c r="D44" s="9" t="s">
        <v>317</v>
      </c>
      <c r="E44" s="2" t="s">
        <v>248</v>
      </c>
      <c r="F44" s="9" t="s">
        <v>157</v>
      </c>
      <c r="G44" s="133" t="s">
        <v>462</v>
      </c>
      <c r="H44" s="12" t="s">
        <v>249</v>
      </c>
      <c r="J44" s="2"/>
    </row>
    <row r="45" spans="1:10" ht="30" hidden="1" thickTop="1" thickBot="1" x14ac:dyDescent="0.3">
      <c r="A45" s="9">
        <v>2022</v>
      </c>
      <c r="B45" s="8">
        <v>44196</v>
      </c>
      <c r="C45" s="23" t="s">
        <v>32</v>
      </c>
      <c r="D45" s="9" t="s">
        <v>177</v>
      </c>
      <c r="E45" s="2" t="s">
        <v>349</v>
      </c>
      <c r="F45" s="9" t="s">
        <v>157</v>
      </c>
      <c r="G45" s="9" t="s">
        <v>463</v>
      </c>
      <c r="H45" s="12" t="s">
        <v>349</v>
      </c>
      <c r="J45" s="2"/>
    </row>
    <row r="46" spans="1:10" ht="30" hidden="1" thickTop="1" thickBot="1" x14ac:dyDescent="0.3">
      <c r="A46" s="9">
        <v>2022</v>
      </c>
      <c r="B46" s="8">
        <v>44196</v>
      </c>
      <c r="C46" s="23" t="s">
        <v>32</v>
      </c>
      <c r="D46" s="9" t="s">
        <v>177</v>
      </c>
      <c r="E46" s="2" t="s">
        <v>353</v>
      </c>
      <c r="F46" s="9" t="s">
        <v>157</v>
      </c>
      <c r="G46" s="9" t="s">
        <v>463</v>
      </c>
      <c r="H46" s="12" t="s">
        <v>353</v>
      </c>
      <c r="J46" s="2"/>
    </row>
    <row r="47" spans="1:10" ht="30" thickTop="1" thickBot="1" x14ac:dyDescent="0.3">
      <c r="A47" s="9">
        <v>2022</v>
      </c>
      <c r="B47" s="8">
        <v>44196</v>
      </c>
      <c r="C47" s="23" t="s">
        <v>61</v>
      </c>
      <c r="D47" s="9" t="s">
        <v>444</v>
      </c>
      <c r="E47" s="2" t="s">
        <v>409</v>
      </c>
      <c r="F47" s="9" t="s">
        <v>116</v>
      </c>
      <c r="G47" s="9" t="s">
        <v>465</v>
      </c>
      <c r="H47" s="14" t="s">
        <v>409</v>
      </c>
      <c r="J47" s="2"/>
    </row>
    <row r="48" spans="1:10" ht="44.25" thickTop="1" thickBot="1" x14ac:dyDescent="0.3">
      <c r="A48" s="9">
        <v>2022</v>
      </c>
      <c r="B48" s="8">
        <v>44196</v>
      </c>
      <c r="C48" s="23" t="s">
        <v>102</v>
      </c>
      <c r="D48" s="9" t="s">
        <v>454</v>
      </c>
      <c r="E48" s="2" t="s">
        <v>376</v>
      </c>
      <c r="F48" s="9" t="s">
        <v>116</v>
      </c>
      <c r="G48" s="9" t="s">
        <v>465</v>
      </c>
      <c r="H48" s="14" t="s">
        <v>377</v>
      </c>
      <c r="J48" s="2"/>
    </row>
    <row r="49" spans="1:10" ht="44.25" thickTop="1" thickBot="1" x14ac:dyDescent="0.3">
      <c r="A49" s="9">
        <v>2022</v>
      </c>
      <c r="B49" s="8">
        <v>44196</v>
      </c>
      <c r="C49" s="23" t="s">
        <v>147</v>
      </c>
      <c r="D49" s="9" t="s">
        <v>431</v>
      </c>
      <c r="E49" s="2" t="s">
        <v>432</v>
      </c>
      <c r="F49" s="9" t="s">
        <v>157</v>
      </c>
      <c r="G49" s="9" t="s">
        <v>462</v>
      </c>
      <c r="H49" s="14" t="s">
        <v>433</v>
      </c>
      <c r="J49" s="2"/>
    </row>
    <row r="50" spans="1:10" hidden="1" thickTop="1" thickBot="1" x14ac:dyDescent="0.3">
      <c r="A50" s="9">
        <v>2023</v>
      </c>
      <c r="B50" s="8">
        <v>43876</v>
      </c>
      <c r="C50" s="23" t="s">
        <v>118</v>
      </c>
      <c r="D50" s="9" t="s">
        <v>455</v>
      </c>
      <c r="E50" s="2" t="s">
        <v>358</v>
      </c>
      <c r="F50" s="9" t="s">
        <v>157</v>
      </c>
      <c r="G50" s="9" t="s">
        <v>116</v>
      </c>
      <c r="H50" s="12" t="s">
        <v>359</v>
      </c>
      <c r="J50" s="2"/>
    </row>
    <row r="51" spans="1:10" ht="40.5" hidden="1" customHeight="1" thickTop="1" thickBot="1" x14ac:dyDescent="0.3">
      <c r="A51" s="9">
        <v>2023</v>
      </c>
      <c r="B51" s="8">
        <v>43876</v>
      </c>
      <c r="C51" s="23" t="s">
        <v>121</v>
      </c>
      <c r="D51" s="9" t="s">
        <v>456</v>
      </c>
      <c r="E51" s="2" t="s">
        <v>358</v>
      </c>
      <c r="F51" s="9" t="s">
        <v>447</v>
      </c>
      <c r="G51" s="9" t="s">
        <v>116</v>
      </c>
      <c r="H51" s="12" t="s">
        <v>359</v>
      </c>
      <c r="J51" s="2"/>
    </row>
    <row r="52" spans="1:10" ht="30" hidden="1" thickTop="1" thickBot="1" x14ac:dyDescent="0.3">
      <c r="A52" s="9">
        <v>2023</v>
      </c>
      <c r="B52" s="8">
        <v>43876</v>
      </c>
      <c r="C52" s="23" t="s">
        <v>133</v>
      </c>
      <c r="D52" s="9" t="s">
        <v>459</v>
      </c>
      <c r="E52" s="2" t="s">
        <v>266</v>
      </c>
      <c r="F52" s="9" t="s">
        <v>109</v>
      </c>
      <c r="G52" s="9" t="s">
        <v>116</v>
      </c>
      <c r="H52" s="12" t="s">
        <v>267</v>
      </c>
      <c r="J52" s="2"/>
    </row>
    <row r="53" spans="1:10" ht="36" hidden="1" customHeight="1" thickTop="1" thickBot="1" x14ac:dyDescent="0.3">
      <c r="A53" s="9">
        <v>2023</v>
      </c>
      <c r="B53" s="8">
        <v>43876</v>
      </c>
      <c r="C53" s="23" t="s">
        <v>137</v>
      </c>
      <c r="D53" s="9" t="s">
        <v>460</v>
      </c>
      <c r="E53" s="2" t="s">
        <v>279</v>
      </c>
      <c r="F53" s="9" t="s">
        <v>108</v>
      </c>
      <c r="G53" s="9" t="s">
        <v>116</v>
      </c>
      <c r="H53" s="12" t="s">
        <v>280</v>
      </c>
      <c r="J53" s="2"/>
    </row>
    <row r="54" spans="1:10" ht="44.25" hidden="1" thickTop="1" thickBot="1" x14ac:dyDescent="0.3">
      <c r="A54" s="9">
        <v>2023</v>
      </c>
      <c r="B54" s="8">
        <v>44012</v>
      </c>
      <c r="C54" s="23" t="s">
        <v>78</v>
      </c>
      <c r="D54" s="2" t="s">
        <v>446</v>
      </c>
      <c r="E54" s="2" t="s">
        <v>295</v>
      </c>
      <c r="F54" s="9" t="s">
        <v>157</v>
      </c>
      <c r="G54" s="9" t="s">
        <v>177</v>
      </c>
      <c r="H54" s="12" t="s">
        <v>296</v>
      </c>
      <c r="J54" s="2"/>
    </row>
    <row r="55" spans="1:10" ht="30" hidden="1" thickTop="1" thickBot="1" x14ac:dyDescent="0.3">
      <c r="A55" s="9">
        <v>2023</v>
      </c>
      <c r="B55" s="8">
        <v>44012</v>
      </c>
      <c r="C55" s="23" t="s">
        <v>78</v>
      </c>
      <c r="D55" s="2" t="s">
        <v>446</v>
      </c>
      <c r="E55" s="2" t="s">
        <v>197</v>
      </c>
      <c r="F55" s="9" t="s">
        <v>157</v>
      </c>
      <c r="G55" s="9" t="s">
        <v>177</v>
      </c>
      <c r="H55" s="14" t="s">
        <v>198</v>
      </c>
      <c r="J55" s="2"/>
    </row>
    <row r="56" spans="1:10" ht="30" hidden="1" thickTop="1" thickBot="1" x14ac:dyDescent="0.3">
      <c r="A56" s="9">
        <v>2023</v>
      </c>
      <c r="B56" s="8">
        <v>44012</v>
      </c>
      <c r="C56" s="23" t="s">
        <v>89</v>
      </c>
      <c r="D56" s="9" t="s">
        <v>449</v>
      </c>
      <c r="E56" s="2" t="s">
        <v>297</v>
      </c>
      <c r="F56" s="9" t="s">
        <v>448</v>
      </c>
      <c r="G56" s="9" t="s">
        <v>177</v>
      </c>
      <c r="H56" s="12" t="s">
        <v>298</v>
      </c>
      <c r="J56" s="2"/>
    </row>
    <row r="57" spans="1:10" ht="30" hidden="1" thickTop="1" thickBot="1" x14ac:dyDescent="0.3">
      <c r="A57" s="9">
        <v>2023</v>
      </c>
      <c r="B57" s="8">
        <v>44012</v>
      </c>
      <c r="C57" s="23" t="s">
        <v>89</v>
      </c>
      <c r="D57" s="9" t="s">
        <v>449</v>
      </c>
      <c r="E57" s="2" t="s">
        <v>197</v>
      </c>
      <c r="F57" s="9" t="s">
        <v>448</v>
      </c>
      <c r="G57" s="9" t="s">
        <v>177</v>
      </c>
      <c r="H57" s="14" t="s">
        <v>198</v>
      </c>
      <c r="J57" s="2"/>
    </row>
    <row r="58" spans="1:10" ht="44.25" hidden="1" thickTop="1" thickBot="1" x14ac:dyDescent="0.3">
      <c r="A58" s="9">
        <v>2023</v>
      </c>
      <c r="B58" s="8">
        <v>44012</v>
      </c>
      <c r="C58" s="23" t="s">
        <v>164</v>
      </c>
      <c r="D58" s="9" t="s">
        <v>341</v>
      </c>
      <c r="E58" s="2" t="s">
        <v>222</v>
      </c>
      <c r="F58" s="9" t="s">
        <v>156</v>
      </c>
      <c r="G58" s="9" t="s">
        <v>467</v>
      </c>
      <c r="H58" s="14" t="s">
        <v>223</v>
      </c>
      <c r="J58" s="2"/>
    </row>
    <row r="59" spans="1:10" ht="30" hidden="1" thickTop="1" thickBot="1" x14ac:dyDescent="0.3">
      <c r="A59" s="9">
        <v>2023</v>
      </c>
      <c r="B59" s="8">
        <v>44043</v>
      </c>
      <c r="C59" s="23" t="s">
        <v>32</v>
      </c>
      <c r="D59" s="9" t="s">
        <v>177</v>
      </c>
      <c r="E59" s="2" t="s">
        <v>419</v>
      </c>
      <c r="F59" s="9" t="s">
        <v>157</v>
      </c>
      <c r="G59" s="9" t="s">
        <v>463</v>
      </c>
      <c r="H59" s="14" t="s">
        <v>419</v>
      </c>
      <c r="J59" s="2"/>
    </row>
    <row r="60" spans="1:10" ht="38.25" hidden="1" customHeight="1" thickTop="1" thickBot="1" x14ac:dyDescent="0.3">
      <c r="A60" s="9">
        <v>2023</v>
      </c>
      <c r="B60" s="8">
        <v>44043</v>
      </c>
      <c r="C60" s="23" t="s">
        <v>32</v>
      </c>
      <c r="D60" s="9" t="s">
        <v>177</v>
      </c>
      <c r="E60" s="2" t="s">
        <v>420</v>
      </c>
      <c r="F60" s="9" t="s">
        <v>157</v>
      </c>
      <c r="G60" s="9" t="s">
        <v>463</v>
      </c>
      <c r="H60" s="14" t="s">
        <v>420</v>
      </c>
      <c r="J60" s="2"/>
    </row>
    <row r="61" spans="1:10" ht="30" hidden="1" thickTop="1" thickBot="1" x14ac:dyDescent="0.3">
      <c r="A61" s="9">
        <v>2023</v>
      </c>
      <c r="B61" s="8">
        <v>44043</v>
      </c>
      <c r="C61" s="23" t="s">
        <v>32</v>
      </c>
      <c r="D61" s="9" t="s">
        <v>177</v>
      </c>
      <c r="E61" s="2" t="s">
        <v>421</v>
      </c>
      <c r="F61" s="9" t="s">
        <v>157</v>
      </c>
      <c r="G61" s="9" t="s">
        <v>463</v>
      </c>
      <c r="H61" s="14" t="s">
        <v>421</v>
      </c>
      <c r="J61" s="2"/>
    </row>
    <row r="62" spans="1:10" ht="30" hidden="1" thickTop="1" thickBot="1" x14ac:dyDescent="0.3">
      <c r="A62" s="9">
        <v>2023</v>
      </c>
      <c r="B62" s="8">
        <v>44073</v>
      </c>
      <c r="C62" s="23" t="s">
        <v>118</v>
      </c>
      <c r="D62" s="9" t="s">
        <v>455</v>
      </c>
      <c r="E62" s="2" t="s">
        <v>362</v>
      </c>
      <c r="F62" s="9" t="s">
        <v>157</v>
      </c>
      <c r="G62" s="9" t="s">
        <v>116</v>
      </c>
      <c r="H62" s="12" t="s">
        <v>363</v>
      </c>
      <c r="J62" s="2"/>
    </row>
    <row r="63" spans="1:10" ht="30" hidden="1" thickTop="1" thickBot="1" x14ac:dyDescent="0.3">
      <c r="A63" s="9">
        <v>2023</v>
      </c>
      <c r="B63" s="8">
        <v>44073</v>
      </c>
      <c r="C63" s="23" t="s">
        <v>121</v>
      </c>
      <c r="D63" s="9" t="s">
        <v>456</v>
      </c>
      <c r="E63" s="2" t="s">
        <v>362</v>
      </c>
      <c r="F63" s="9" t="s">
        <v>447</v>
      </c>
      <c r="G63" s="9" t="s">
        <v>116</v>
      </c>
      <c r="H63" s="12" t="s">
        <v>363</v>
      </c>
      <c r="J63" s="2"/>
    </row>
    <row r="64" spans="1:10" ht="30" hidden="1" thickTop="1" thickBot="1" x14ac:dyDescent="0.3">
      <c r="A64" s="9">
        <v>2023</v>
      </c>
      <c r="B64" s="8">
        <v>44073</v>
      </c>
      <c r="C64" s="23" t="s">
        <v>133</v>
      </c>
      <c r="D64" s="9" t="s">
        <v>459</v>
      </c>
      <c r="E64" s="2" t="s">
        <v>262</v>
      </c>
      <c r="F64" s="9" t="s">
        <v>109</v>
      </c>
      <c r="G64" s="9" t="s">
        <v>116</v>
      </c>
      <c r="H64" s="12" t="s">
        <v>263</v>
      </c>
      <c r="J64" s="2"/>
    </row>
    <row r="65" spans="1:8" ht="34.5" hidden="1" customHeight="1" thickTop="1" thickBot="1" x14ac:dyDescent="0.3">
      <c r="A65" s="9">
        <v>2023</v>
      </c>
      <c r="B65" s="8">
        <v>44073</v>
      </c>
      <c r="C65" s="23" t="s">
        <v>137</v>
      </c>
      <c r="D65" s="9" t="s">
        <v>460</v>
      </c>
      <c r="E65" s="2" t="s">
        <v>283</v>
      </c>
      <c r="F65" s="9" t="s">
        <v>108</v>
      </c>
      <c r="G65" s="9" t="s">
        <v>116</v>
      </c>
      <c r="H65" s="12" t="s">
        <v>284</v>
      </c>
    </row>
    <row r="66" spans="1:8" ht="30" hidden="1" thickTop="1" thickBot="1" x14ac:dyDescent="0.3">
      <c r="A66" s="9">
        <v>2023</v>
      </c>
      <c r="B66" s="8">
        <v>44104</v>
      </c>
      <c r="C66" s="23" t="s">
        <v>32</v>
      </c>
      <c r="D66" s="9" t="s">
        <v>177</v>
      </c>
      <c r="E66" s="2" t="s">
        <v>346</v>
      </c>
      <c r="F66" s="9" t="s">
        <v>157</v>
      </c>
      <c r="G66" s="9" t="s">
        <v>463</v>
      </c>
      <c r="H66" s="12" t="s">
        <v>346</v>
      </c>
    </row>
    <row r="67" spans="1:8" ht="30" hidden="1" thickTop="1" thickBot="1" x14ac:dyDescent="0.3">
      <c r="A67" s="9">
        <v>2023</v>
      </c>
      <c r="B67" s="8">
        <v>44104</v>
      </c>
      <c r="C67" s="23" t="s">
        <v>32</v>
      </c>
      <c r="D67" s="9" t="s">
        <v>177</v>
      </c>
      <c r="E67" s="2" t="s">
        <v>347</v>
      </c>
      <c r="F67" s="9" t="s">
        <v>157</v>
      </c>
      <c r="G67" s="9" t="s">
        <v>463</v>
      </c>
      <c r="H67" s="12" t="s">
        <v>347</v>
      </c>
    </row>
    <row r="68" spans="1:8" ht="30" hidden="1" thickTop="1" thickBot="1" x14ac:dyDescent="0.3">
      <c r="A68" s="9">
        <v>2023</v>
      </c>
      <c r="B68" s="8">
        <v>44104</v>
      </c>
      <c r="C68" s="23" t="s">
        <v>32</v>
      </c>
      <c r="D68" s="9" t="s">
        <v>177</v>
      </c>
      <c r="E68" s="2" t="s">
        <v>348</v>
      </c>
      <c r="F68" s="9" t="s">
        <v>157</v>
      </c>
      <c r="G68" s="9" t="s">
        <v>463</v>
      </c>
      <c r="H68" s="12" t="s">
        <v>348</v>
      </c>
    </row>
    <row r="69" spans="1:8" ht="44.25" hidden="1" thickTop="1" thickBot="1" x14ac:dyDescent="0.3">
      <c r="A69" s="9">
        <v>2023</v>
      </c>
      <c r="B69" s="8">
        <v>44135</v>
      </c>
      <c r="C69" s="23" t="s">
        <v>32</v>
      </c>
      <c r="D69" s="9" t="s">
        <v>177</v>
      </c>
      <c r="E69" s="2" t="s">
        <v>357</v>
      </c>
      <c r="F69" s="9" t="s">
        <v>157</v>
      </c>
      <c r="G69" s="9" t="s">
        <v>463</v>
      </c>
      <c r="H69" s="12" t="s">
        <v>357</v>
      </c>
    </row>
    <row r="70" spans="1:8" ht="30" hidden="1" thickTop="1" thickBot="1" x14ac:dyDescent="0.3">
      <c r="A70" s="9">
        <v>2023</v>
      </c>
      <c r="B70" s="8">
        <v>44135</v>
      </c>
      <c r="C70" s="23" t="s">
        <v>32</v>
      </c>
      <c r="D70" s="9" t="s">
        <v>177</v>
      </c>
      <c r="E70" s="2" t="s">
        <v>354</v>
      </c>
      <c r="F70" s="9" t="s">
        <v>157</v>
      </c>
      <c r="G70" s="9" t="s">
        <v>463</v>
      </c>
      <c r="H70" s="12" t="s">
        <v>354</v>
      </c>
    </row>
    <row r="71" spans="1:8" ht="30" hidden="1" thickTop="1" thickBot="1" x14ac:dyDescent="0.3">
      <c r="A71" s="9">
        <v>2023</v>
      </c>
      <c r="B71" s="8">
        <v>44135</v>
      </c>
      <c r="C71" s="23" t="s">
        <v>32</v>
      </c>
      <c r="D71" s="9" t="s">
        <v>177</v>
      </c>
      <c r="E71" s="2" t="s">
        <v>351</v>
      </c>
      <c r="F71" s="9" t="s">
        <v>157</v>
      </c>
      <c r="G71" s="9" t="s">
        <v>463</v>
      </c>
      <c r="H71" s="12" t="s">
        <v>351</v>
      </c>
    </row>
    <row r="72" spans="1:8" ht="30" hidden="1" thickTop="1" thickBot="1" x14ac:dyDescent="0.3">
      <c r="A72" s="9">
        <v>2023</v>
      </c>
      <c r="B72" s="8">
        <v>44135</v>
      </c>
      <c r="C72" s="23" t="s">
        <v>32</v>
      </c>
      <c r="D72" s="9" t="s">
        <v>177</v>
      </c>
      <c r="E72" s="2" t="s">
        <v>352</v>
      </c>
      <c r="F72" s="9" t="s">
        <v>157</v>
      </c>
      <c r="G72" s="9" t="s">
        <v>463</v>
      </c>
      <c r="H72" s="12" t="s">
        <v>352</v>
      </c>
    </row>
    <row r="73" spans="1:8" ht="44.25" hidden="1" thickTop="1" thickBot="1" x14ac:dyDescent="0.3">
      <c r="A73" s="9">
        <v>2023</v>
      </c>
      <c r="B73" s="8">
        <v>44166</v>
      </c>
      <c r="C73" s="23" t="s">
        <v>145</v>
      </c>
      <c r="D73" s="9" t="s">
        <v>314</v>
      </c>
      <c r="E73" s="2" t="s">
        <v>325</v>
      </c>
      <c r="F73" s="9" t="s">
        <v>157</v>
      </c>
      <c r="G73" s="133" t="s">
        <v>462</v>
      </c>
      <c r="H73" s="12" t="s">
        <v>326</v>
      </c>
    </row>
    <row r="74" spans="1:8" ht="44.25" hidden="1" thickTop="1" thickBot="1" x14ac:dyDescent="0.3">
      <c r="A74" s="9">
        <v>2023</v>
      </c>
      <c r="B74" s="8">
        <v>44196</v>
      </c>
      <c r="C74" s="23" t="s">
        <v>66</v>
      </c>
      <c r="D74" s="9" t="s">
        <v>329</v>
      </c>
      <c r="E74" s="2" t="s">
        <v>335</v>
      </c>
      <c r="F74" s="9" t="s">
        <v>157</v>
      </c>
      <c r="G74" s="9" t="s">
        <v>462</v>
      </c>
      <c r="H74" s="12" t="s">
        <v>336</v>
      </c>
    </row>
    <row r="75" spans="1:8" ht="36.75" hidden="1" customHeight="1" thickTop="1" thickBot="1" x14ac:dyDescent="0.3">
      <c r="A75" s="9">
        <v>2023</v>
      </c>
      <c r="B75" s="8">
        <v>44196</v>
      </c>
      <c r="C75" s="23" t="s">
        <v>66</v>
      </c>
      <c r="D75" s="9" t="s">
        <v>329</v>
      </c>
      <c r="E75" s="2" t="s">
        <v>337</v>
      </c>
      <c r="F75" s="9" t="s">
        <v>157</v>
      </c>
      <c r="G75" s="9" t="s">
        <v>462</v>
      </c>
      <c r="H75" s="12" t="s">
        <v>338</v>
      </c>
    </row>
    <row r="76" spans="1:8" ht="44.25" hidden="1" thickTop="1" thickBot="1" x14ac:dyDescent="0.3">
      <c r="A76" s="9">
        <v>2023</v>
      </c>
      <c r="B76" s="8">
        <v>44196</v>
      </c>
      <c r="C76" s="23" t="s">
        <v>66</v>
      </c>
      <c r="D76" s="9" t="s">
        <v>332</v>
      </c>
      <c r="E76" s="2" t="s">
        <v>339</v>
      </c>
      <c r="F76" s="9" t="s">
        <v>157</v>
      </c>
      <c r="G76" s="9" t="s">
        <v>462</v>
      </c>
      <c r="H76" s="12" t="s">
        <v>340</v>
      </c>
    </row>
    <row r="77" spans="1:8" ht="44.25" hidden="1" thickTop="1" thickBot="1" x14ac:dyDescent="0.3">
      <c r="A77" s="9">
        <v>2023</v>
      </c>
      <c r="B77" s="8">
        <v>44196</v>
      </c>
      <c r="C77" s="23" t="s">
        <v>102</v>
      </c>
      <c r="D77" s="9" t="s">
        <v>454</v>
      </c>
      <c r="E77" s="2" t="s">
        <v>378</v>
      </c>
      <c r="F77" s="9" t="s">
        <v>116</v>
      </c>
      <c r="G77" s="9" t="s">
        <v>465</v>
      </c>
      <c r="H77" s="14" t="s">
        <v>379</v>
      </c>
    </row>
    <row r="78" spans="1:8" ht="30" hidden="1" thickTop="1" thickBot="1" x14ac:dyDescent="0.3">
      <c r="A78" s="9">
        <v>2023</v>
      </c>
      <c r="B78" s="8">
        <v>44196</v>
      </c>
      <c r="C78" s="23" t="s">
        <v>118</v>
      </c>
      <c r="D78" s="9" t="s">
        <v>455</v>
      </c>
      <c r="E78" s="2" t="s">
        <v>423</v>
      </c>
      <c r="F78" s="9" t="s">
        <v>157</v>
      </c>
      <c r="G78" s="9" t="s">
        <v>116</v>
      </c>
      <c r="H78" s="14" t="s">
        <v>424</v>
      </c>
    </row>
    <row r="79" spans="1:8" ht="48" hidden="1" customHeight="1" thickTop="1" thickBot="1" x14ac:dyDescent="0.3">
      <c r="A79" s="9">
        <v>2023</v>
      </c>
      <c r="B79" s="8">
        <v>44196</v>
      </c>
      <c r="C79" s="23" t="s">
        <v>121</v>
      </c>
      <c r="D79" s="9" t="s">
        <v>456</v>
      </c>
      <c r="E79" s="2" t="s">
        <v>423</v>
      </c>
      <c r="F79" s="9" t="s">
        <v>447</v>
      </c>
      <c r="G79" s="9" t="s">
        <v>116</v>
      </c>
      <c r="H79" s="14" t="s">
        <v>424</v>
      </c>
    </row>
    <row r="80" spans="1:8" ht="30" hidden="1" thickTop="1" thickBot="1" x14ac:dyDescent="0.3">
      <c r="A80" s="9">
        <v>2023</v>
      </c>
      <c r="B80" s="8">
        <v>44196</v>
      </c>
      <c r="C80" s="23" t="s">
        <v>133</v>
      </c>
      <c r="D80" s="9" t="s">
        <v>459</v>
      </c>
      <c r="E80" s="2" t="s">
        <v>200</v>
      </c>
      <c r="F80" s="9" t="s">
        <v>109</v>
      </c>
      <c r="G80" s="9" t="s">
        <v>116</v>
      </c>
      <c r="H80" s="14" t="s">
        <v>201</v>
      </c>
    </row>
    <row r="81" spans="1:8" ht="30" hidden="1" thickTop="1" thickBot="1" x14ac:dyDescent="0.3">
      <c r="A81" s="9">
        <v>2023</v>
      </c>
      <c r="B81" s="8">
        <v>44196</v>
      </c>
      <c r="C81" s="23" t="s">
        <v>137</v>
      </c>
      <c r="D81" s="9" t="s">
        <v>460</v>
      </c>
      <c r="E81" s="2" t="s">
        <v>211</v>
      </c>
      <c r="F81" s="9" t="s">
        <v>108</v>
      </c>
      <c r="G81" s="9" t="s">
        <v>116</v>
      </c>
      <c r="H81" s="14" t="s">
        <v>212</v>
      </c>
    </row>
    <row r="82" spans="1:8" ht="44.25" hidden="1" thickTop="1" thickBot="1" x14ac:dyDescent="0.3">
      <c r="A82" s="9">
        <v>2023</v>
      </c>
      <c r="B82" s="8">
        <v>44196</v>
      </c>
      <c r="C82" s="23" t="s">
        <v>145</v>
      </c>
      <c r="D82" s="9" t="s">
        <v>322</v>
      </c>
      <c r="E82" s="2" t="s">
        <v>390</v>
      </c>
      <c r="F82" s="9" t="s">
        <v>157</v>
      </c>
      <c r="G82" s="133" t="s">
        <v>462</v>
      </c>
      <c r="H82" s="14" t="s">
        <v>391</v>
      </c>
    </row>
    <row r="83" spans="1:8" ht="44.25" hidden="1" thickTop="1" thickBot="1" x14ac:dyDescent="0.3">
      <c r="A83" s="9">
        <v>2023</v>
      </c>
      <c r="B83" s="8">
        <v>44196</v>
      </c>
      <c r="C83" s="23" t="s">
        <v>145</v>
      </c>
      <c r="D83" s="9" t="s">
        <v>461</v>
      </c>
      <c r="E83" s="2" t="s">
        <v>392</v>
      </c>
      <c r="F83" s="9" t="s">
        <v>157</v>
      </c>
      <c r="G83" s="133" t="s">
        <v>462</v>
      </c>
      <c r="H83" s="14" t="s">
        <v>393</v>
      </c>
    </row>
    <row r="84" spans="1:8" ht="36.75" hidden="1" customHeight="1" thickTop="1" thickBot="1" x14ac:dyDescent="0.3">
      <c r="A84" s="9">
        <v>2024</v>
      </c>
      <c r="B84" s="8">
        <v>43876</v>
      </c>
      <c r="C84" s="23" t="s">
        <v>125</v>
      </c>
      <c r="D84" s="9" t="s">
        <v>457</v>
      </c>
      <c r="E84" s="2" t="s">
        <v>239</v>
      </c>
      <c r="F84" s="9" t="s">
        <v>448</v>
      </c>
      <c r="G84" s="9" t="s">
        <v>116</v>
      </c>
      <c r="H84" s="12" t="s">
        <v>240</v>
      </c>
    </row>
    <row r="85" spans="1:8" ht="33" hidden="1" customHeight="1" thickTop="1" thickBot="1" x14ac:dyDescent="0.3">
      <c r="A85" s="9">
        <v>2024</v>
      </c>
      <c r="B85" s="8">
        <v>43876</v>
      </c>
      <c r="C85" s="23" t="s">
        <v>129</v>
      </c>
      <c r="D85" s="9" t="s">
        <v>458</v>
      </c>
      <c r="E85" s="2" t="s">
        <v>239</v>
      </c>
      <c r="F85" s="9" t="s">
        <v>450</v>
      </c>
      <c r="G85" s="9" t="s">
        <v>116</v>
      </c>
      <c r="H85" s="12" t="s">
        <v>240</v>
      </c>
    </row>
    <row r="86" spans="1:8" ht="30" hidden="1" thickTop="1" thickBot="1" x14ac:dyDescent="0.3">
      <c r="A86" s="9">
        <v>2024</v>
      </c>
      <c r="B86" s="8">
        <v>43876</v>
      </c>
      <c r="C86" s="23" t="s">
        <v>133</v>
      </c>
      <c r="D86" s="9" t="s">
        <v>459</v>
      </c>
      <c r="E86" s="2" t="s">
        <v>258</v>
      </c>
      <c r="F86" s="9" t="s">
        <v>109</v>
      </c>
      <c r="G86" s="9" t="s">
        <v>116</v>
      </c>
      <c r="H86" s="12" t="s">
        <v>261</v>
      </c>
    </row>
    <row r="87" spans="1:8" ht="44.25" hidden="1" thickTop="1" thickBot="1" x14ac:dyDescent="0.3">
      <c r="A87" s="9">
        <v>2024</v>
      </c>
      <c r="B87" s="8">
        <v>43876</v>
      </c>
      <c r="C87" s="23" t="s">
        <v>137</v>
      </c>
      <c r="D87" s="9" t="s">
        <v>460</v>
      </c>
      <c r="E87" s="2" t="s">
        <v>281</v>
      </c>
      <c r="F87" s="9" t="s">
        <v>108</v>
      </c>
      <c r="G87" s="9" t="s">
        <v>116</v>
      </c>
      <c r="H87" s="12" t="s">
        <v>282</v>
      </c>
    </row>
    <row r="88" spans="1:8" ht="30" hidden="1" thickTop="1" thickBot="1" x14ac:dyDescent="0.3">
      <c r="A88" s="9">
        <v>2024</v>
      </c>
      <c r="B88" s="8">
        <v>44012</v>
      </c>
      <c r="C88" s="23" t="s">
        <v>94</v>
      </c>
      <c r="D88" s="2" t="s">
        <v>451</v>
      </c>
      <c r="E88" s="2" t="s">
        <v>299</v>
      </c>
      <c r="F88" s="9" t="s">
        <v>450</v>
      </c>
      <c r="G88" s="9" t="s">
        <v>177</v>
      </c>
      <c r="H88" s="12" t="s">
        <v>300</v>
      </c>
    </row>
    <row r="89" spans="1:8" ht="30" hidden="1" thickTop="1" thickBot="1" x14ac:dyDescent="0.3">
      <c r="A89" s="9">
        <v>2024</v>
      </c>
      <c r="B89" s="8">
        <v>44012</v>
      </c>
      <c r="C89" s="23" t="s">
        <v>94</v>
      </c>
      <c r="D89" s="2" t="s">
        <v>451</v>
      </c>
      <c r="E89" s="2" t="s">
        <v>197</v>
      </c>
      <c r="F89" s="9" t="s">
        <v>450</v>
      </c>
      <c r="G89" s="9" t="s">
        <v>177</v>
      </c>
      <c r="H89" s="14" t="s">
        <v>198</v>
      </c>
    </row>
    <row r="90" spans="1:8" ht="44.25" hidden="1" thickTop="1" thickBot="1" x14ac:dyDescent="0.3">
      <c r="A90" s="9">
        <v>2024</v>
      </c>
      <c r="B90" s="8">
        <v>44012</v>
      </c>
      <c r="C90" s="23" t="s">
        <v>100</v>
      </c>
      <c r="D90" s="2" t="s">
        <v>452</v>
      </c>
      <c r="E90" s="2" t="s">
        <v>289</v>
      </c>
      <c r="F90" s="9" t="s">
        <v>109</v>
      </c>
      <c r="G90" s="9" t="s">
        <v>177</v>
      </c>
      <c r="H90" s="12" t="s">
        <v>290</v>
      </c>
    </row>
    <row r="91" spans="1:8" ht="30" hidden="1" thickTop="1" thickBot="1" x14ac:dyDescent="0.3">
      <c r="A91" s="9">
        <v>2024</v>
      </c>
      <c r="B91" s="8">
        <v>44012</v>
      </c>
      <c r="C91" s="23" t="s">
        <v>100</v>
      </c>
      <c r="D91" s="2" t="s">
        <v>452</v>
      </c>
      <c r="E91" s="2" t="s">
        <v>197</v>
      </c>
      <c r="F91" s="9" t="s">
        <v>109</v>
      </c>
      <c r="G91" s="9" t="s">
        <v>177</v>
      </c>
      <c r="H91" s="14" t="s">
        <v>198</v>
      </c>
    </row>
    <row r="92" spans="1:8" ht="60.75" hidden="1" customHeight="1" thickTop="1" thickBot="1" x14ac:dyDescent="0.3">
      <c r="A92" s="9">
        <v>2024</v>
      </c>
      <c r="B92" s="8">
        <v>44012</v>
      </c>
      <c r="C92" s="23" t="s">
        <v>101</v>
      </c>
      <c r="D92" s="2" t="s">
        <v>453</v>
      </c>
      <c r="E92" s="2" t="s">
        <v>197</v>
      </c>
      <c r="F92" s="9" t="s">
        <v>108</v>
      </c>
      <c r="G92" s="9" t="s">
        <v>177</v>
      </c>
      <c r="H92" s="14" t="s">
        <v>198</v>
      </c>
    </row>
    <row r="93" spans="1:8" ht="30" hidden="1" thickTop="1" thickBot="1" x14ac:dyDescent="0.3">
      <c r="A93" s="9">
        <v>2024</v>
      </c>
      <c r="B93" s="8">
        <v>44012</v>
      </c>
      <c r="C93" s="23" t="s">
        <v>101</v>
      </c>
      <c r="D93" s="2" t="s">
        <v>453</v>
      </c>
      <c r="E93" s="2" t="s">
        <v>250</v>
      </c>
      <c r="F93" s="9" t="s">
        <v>108</v>
      </c>
      <c r="G93" s="9" t="s">
        <v>177</v>
      </c>
      <c r="H93" s="12" t="s">
        <v>251</v>
      </c>
    </row>
    <row r="94" spans="1:8" ht="30" hidden="1" thickTop="1" thickBot="1" x14ac:dyDescent="0.3">
      <c r="A94" s="9">
        <v>2024</v>
      </c>
      <c r="B94" s="8">
        <v>44073</v>
      </c>
      <c r="C94" s="23" t="s">
        <v>125</v>
      </c>
      <c r="D94" s="9" t="s">
        <v>457</v>
      </c>
      <c r="E94" s="2" t="s">
        <v>241</v>
      </c>
      <c r="F94" s="9" t="s">
        <v>448</v>
      </c>
      <c r="G94" s="9" t="s">
        <v>116</v>
      </c>
      <c r="H94" s="12" t="s">
        <v>242</v>
      </c>
    </row>
    <row r="95" spans="1:8" ht="30" hidden="1" thickTop="1" thickBot="1" x14ac:dyDescent="0.3">
      <c r="A95" s="9">
        <v>2024</v>
      </c>
      <c r="B95" s="8">
        <v>44073</v>
      </c>
      <c r="C95" s="23" t="s">
        <v>129</v>
      </c>
      <c r="D95" s="9" t="s">
        <v>458</v>
      </c>
      <c r="E95" s="2" t="s">
        <v>241</v>
      </c>
      <c r="F95" s="9" t="s">
        <v>450</v>
      </c>
      <c r="G95" s="9" t="s">
        <v>116</v>
      </c>
      <c r="H95" s="12" t="s">
        <v>242</v>
      </c>
    </row>
    <row r="96" spans="1:8" ht="33.75" hidden="1" customHeight="1" thickTop="1" thickBot="1" x14ac:dyDescent="0.3">
      <c r="A96" s="9">
        <v>2024</v>
      </c>
      <c r="B96" s="8">
        <v>44073</v>
      </c>
      <c r="C96" s="23" t="s">
        <v>133</v>
      </c>
      <c r="D96" s="9" t="s">
        <v>459</v>
      </c>
      <c r="E96" s="2" t="s">
        <v>256</v>
      </c>
      <c r="F96" s="9" t="s">
        <v>109</v>
      </c>
      <c r="G96" s="9" t="s">
        <v>116</v>
      </c>
      <c r="H96" s="12" t="s">
        <v>257</v>
      </c>
    </row>
    <row r="97" spans="1:8" ht="36.75" hidden="1" customHeight="1" thickTop="1" thickBot="1" x14ac:dyDescent="0.3">
      <c r="A97" s="9">
        <v>2024</v>
      </c>
      <c r="B97" s="8">
        <v>44073</v>
      </c>
      <c r="C97" s="23" t="s">
        <v>137</v>
      </c>
      <c r="D97" s="9" t="s">
        <v>460</v>
      </c>
      <c r="E97" s="2" t="s">
        <v>275</v>
      </c>
      <c r="F97" s="9" t="s">
        <v>108</v>
      </c>
      <c r="G97" s="9" t="s">
        <v>116</v>
      </c>
      <c r="H97" s="12" t="s">
        <v>276</v>
      </c>
    </row>
    <row r="98" spans="1:8" ht="44.25" hidden="1" thickTop="1" thickBot="1" x14ac:dyDescent="0.3">
      <c r="A98" s="9">
        <v>2024</v>
      </c>
      <c r="B98" s="8">
        <v>44196</v>
      </c>
      <c r="C98" s="23" t="s">
        <v>102</v>
      </c>
      <c r="D98" s="9" t="s">
        <v>454</v>
      </c>
      <c r="E98" s="2" t="s">
        <v>369</v>
      </c>
      <c r="F98" s="9" t="s">
        <v>116</v>
      </c>
      <c r="G98" s="9" t="s">
        <v>465</v>
      </c>
      <c r="H98" s="14" t="s">
        <v>368</v>
      </c>
    </row>
    <row r="99" spans="1:8" ht="30" hidden="1" thickTop="1" thickBot="1" x14ac:dyDescent="0.3">
      <c r="A99" s="9">
        <v>2024</v>
      </c>
      <c r="B99" s="8">
        <v>44196</v>
      </c>
      <c r="C99" s="23" t="s">
        <v>125</v>
      </c>
      <c r="D99" s="9" t="s">
        <v>457</v>
      </c>
      <c r="E99" s="2" t="s">
        <v>427</v>
      </c>
      <c r="F99" s="9" t="s">
        <v>448</v>
      </c>
      <c r="G99" s="9" t="s">
        <v>116</v>
      </c>
      <c r="H99" s="14" t="s">
        <v>181</v>
      </c>
    </row>
    <row r="100" spans="1:8" ht="51.75" hidden="1" customHeight="1" thickTop="1" thickBot="1" x14ac:dyDescent="0.3">
      <c r="A100" s="9">
        <v>2024</v>
      </c>
      <c r="B100" s="8">
        <v>44196</v>
      </c>
      <c r="C100" s="23" t="s">
        <v>129</v>
      </c>
      <c r="D100" s="9" t="s">
        <v>458</v>
      </c>
      <c r="E100" s="2" t="s">
        <v>182</v>
      </c>
      <c r="F100" s="9" t="s">
        <v>450</v>
      </c>
      <c r="G100" s="9" t="s">
        <v>116</v>
      </c>
      <c r="H100" s="14" t="s">
        <v>181</v>
      </c>
    </row>
    <row r="101" spans="1:8" ht="30" hidden="1" thickTop="1" thickBot="1" x14ac:dyDescent="0.3">
      <c r="A101" s="9">
        <v>2024</v>
      </c>
      <c r="B101" s="8">
        <v>44196</v>
      </c>
      <c r="C101" s="23" t="s">
        <v>133</v>
      </c>
      <c r="D101" s="9" t="s">
        <v>459</v>
      </c>
      <c r="E101" s="2" t="s">
        <v>213</v>
      </c>
      <c r="F101" s="9" t="s">
        <v>109</v>
      </c>
      <c r="G101" s="9" t="s">
        <v>116</v>
      </c>
      <c r="H101" s="14" t="s">
        <v>202</v>
      </c>
    </row>
    <row r="102" spans="1:8" ht="41.1" hidden="1" customHeight="1" thickTop="1" thickBot="1" x14ac:dyDescent="0.3">
      <c r="A102" s="9">
        <v>2024</v>
      </c>
      <c r="B102" s="8">
        <v>44196</v>
      </c>
      <c r="C102" s="23" t="s">
        <v>137</v>
      </c>
      <c r="D102" s="9" t="s">
        <v>460</v>
      </c>
      <c r="E102" s="2" t="s">
        <v>214</v>
      </c>
      <c r="F102" s="9" t="s">
        <v>108</v>
      </c>
      <c r="G102" s="9" t="s">
        <v>116</v>
      </c>
      <c r="H102" s="14" t="s">
        <v>215</v>
      </c>
    </row>
    <row r="103" spans="1:8" ht="44.25" hidden="1" thickTop="1" thickBot="1" x14ac:dyDescent="0.3">
      <c r="A103" s="9">
        <v>2024</v>
      </c>
      <c r="B103" s="8">
        <v>44196</v>
      </c>
      <c r="C103" s="23" t="s">
        <v>145</v>
      </c>
      <c r="D103" s="9" t="s">
        <v>319</v>
      </c>
      <c r="E103" s="2" t="s">
        <v>321</v>
      </c>
      <c r="F103" s="9" t="s">
        <v>157</v>
      </c>
      <c r="G103" s="133" t="s">
        <v>462</v>
      </c>
      <c r="H103" s="12" t="s">
        <v>321</v>
      </c>
    </row>
    <row r="104" spans="1:8" ht="44.25" hidden="1" thickTop="1" thickBot="1" x14ac:dyDescent="0.3">
      <c r="A104" s="9">
        <v>2024</v>
      </c>
      <c r="B104" s="8">
        <v>44196</v>
      </c>
      <c r="C104" s="23" t="s">
        <v>145</v>
      </c>
      <c r="D104" s="9" t="s">
        <v>385</v>
      </c>
      <c r="E104" s="2" t="s">
        <v>386</v>
      </c>
      <c r="F104" s="9" t="s">
        <v>157</v>
      </c>
      <c r="G104" s="133" t="s">
        <v>462</v>
      </c>
      <c r="H104" s="14" t="s">
        <v>387</v>
      </c>
    </row>
    <row r="105" spans="1:8" ht="37.5" hidden="1" customHeight="1" thickTop="1" thickBot="1" x14ac:dyDescent="0.3">
      <c r="A105" s="9">
        <v>2024</v>
      </c>
      <c r="B105" s="8">
        <v>44196</v>
      </c>
      <c r="C105" s="23" t="s">
        <v>147</v>
      </c>
      <c r="D105" s="9" t="s">
        <v>320</v>
      </c>
      <c r="E105" s="2" t="s">
        <v>233</v>
      </c>
      <c r="F105" s="9" t="s">
        <v>157</v>
      </c>
      <c r="G105" s="9" t="s">
        <v>462</v>
      </c>
      <c r="H105" s="12" t="s">
        <v>233</v>
      </c>
    </row>
    <row r="106" spans="1:8" ht="33.75" hidden="1" customHeight="1" thickTop="1" thickBot="1" x14ac:dyDescent="0.3">
      <c r="A106" s="9">
        <v>2024</v>
      </c>
      <c r="B106" s="8">
        <v>44196</v>
      </c>
      <c r="C106" s="23" t="s">
        <v>147</v>
      </c>
      <c r="D106" s="9" t="s">
        <v>366</v>
      </c>
      <c r="E106" s="2" t="s">
        <v>234</v>
      </c>
      <c r="F106" s="9" t="s">
        <v>157</v>
      </c>
      <c r="G106" s="9" t="s">
        <v>462</v>
      </c>
      <c r="H106" s="12" t="s">
        <v>234</v>
      </c>
    </row>
    <row r="107" spans="1:8" ht="37.5" hidden="1" customHeight="1" thickTop="1" thickBot="1" x14ac:dyDescent="0.3">
      <c r="A107" s="9">
        <v>2025</v>
      </c>
      <c r="B107" s="8">
        <v>43876</v>
      </c>
      <c r="C107" s="23" t="s">
        <v>118</v>
      </c>
      <c r="D107" s="9" t="s">
        <v>455</v>
      </c>
      <c r="E107" s="2" t="s">
        <v>237</v>
      </c>
      <c r="F107" s="9" t="s">
        <v>157</v>
      </c>
      <c r="G107" s="9" t="s">
        <v>116</v>
      </c>
      <c r="H107" s="12" t="s">
        <v>238</v>
      </c>
    </row>
    <row r="108" spans="1:8" ht="40.5" hidden="1" customHeight="1" thickTop="1" thickBot="1" x14ac:dyDescent="0.3">
      <c r="A108" s="9">
        <v>2025</v>
      </c>
      <c r="B108" s="8">
        <v>43876</v>
      </c>
      <c r="C108" s="23" t="s">
        <v>121</v>
      </c>
      <c r="D108" s="9" t="s">
        <v>456</v>
      </c>
      <c r="E108" s="2" t="s">
        <v>360</v>
      </c>
      <c r="F108" s="9" t="s">
        <v>447</v>
      </c>
      <c r="G108" s="9" t="s">
        <v>116</v>
      </c>
      <c r="H108" s="12" t="s">
        <v>238</v>
      </c>
    </row>
    <row r="109" spans="1:8" ht="30" hidden="1" thickTop="1" thickBot="1" x14ac:dyDescent="0.3">
      <c r="A109" s="9">
        <v>2025</v>
      </c>
      <c r="B109" s="8">
        <v>43876</v>
      </c>
      <c r="C109" s="23" t="s">
        <v>133</v>
      </c>
      <c r="D109" s="9" t="s">
        <v>459</v>
      </c>
      <c r="E109" s="2" t="s">
        <v>259</v>
      </c>
      <c r="F109" s="9" t="s">
        <v>109</v>
      </c>
      <c r="G109" s="9" t="s">
        <v>116</v>
      </c>
      <c r="H109" s="12" t="s">
        <v>260</v>
      </c>
    </row>
    <row r="110" spans="1:8" ht="30" hidden="1" thickTop="1" thickBot="1" x14ac:dyDescent="0.3">
      <c r="A110" s="9">
        <v>2025</v>
      </c>
      <c r="B110" s="8">
        <v>43876</v>
      </c>
      <c r="C110" s="23" t="s">
        <v>137</v>
      </c>
      <c r="D110" s="9" t="s">
        <v>460</v>
      </c>
      <c r="E110" s="2" t="s">
        <v>271</v>
      </c>
      <c r="F110" s="9" t="s">
        <v>108</v>
      </c>
      <c r="G110" s="9" t="s">
        <v>116</v>
      </c>
      <c r="H110" s="12" t="s">
        <v>272</v>
      </c>
    </row>
    <row r="111" spans="1:8" ht="30" hidden="1" thickTop="1" thickBot="1" x14ac:dyDescent="0.3">
      <c r="A111" s="9">
        <v>2025</v>
      </c>
      <c r="B111" s="8">
        <v>44073</v>
      </c>
      <c r="C111" s="23" t="s">
        <v>118</v>
      </c>
      <c r="D111" s="9" t="s">
        <v>455</v>
      </c>
      <c r="E111" s="2" t="s">
        <v>235</v>
      </c>
      <c r="F111" s="9" t="s">
        <v>157</v>
      </c>
      <c r="G111" s="9" t="s">
        <v>116</v>
      </c>
      <c r="H111" s="12" t="s">
        <v>236</v>
      </c>
    </row>
    <row r="112" spans="1:8" ht="30" hidden="1" thickTop="1" thickBot="1" x14ac:dyDescent="0.3">
      <c r="A112" s="9">
        <v>2025</v>
      </c>
      <c r="B112" s="8">
        <v>44073</v>
      </c>
      <c r="C112" s="23" t="s">
        <v>121</v>
      </c>
      <c r="D112" s="9" t="s">
        <v>456</v>
      </c>
      <c r="E112" s="2" t="s">
        <v>235</v>
      </c>
      <c r="F112" s="9" t="s">
        <v>447</v>
      </c>
      <c r="G112" s="9" t="s">
        <v>116</v>
      </c>
      <c r="H112" s="12" t="s">
        <v>361</v>
      </c>
    </row>
    <row r="113" spans="1:8" ht="30" hidden="1" thickTop="1" thickBot="1" x14ac:dyDescent="0.3">
      <c r="A113" s="9">
        <v>2025</v>
      </c>
      <c r="B113" s="8">
        <v>44073</v>
      </c>
      <c r="C113" s="23" t="s">
        <v>133</v>
      </c>
      <c r="D113" s="9" t="s">
        <v>459</v>
      </c>
      <c r="E113" s="2" t="s">
        <v>254</v>
      </c>
      <c r="F113" s="9" t="s">
        <v>109</v>
      </c>
      <c r="G113" s="9" t="s">
        <v>116</v>
      </c>
      <c r="H113" s="12" t="s">
        <v>255</v>
      </c>
    </row>
    <row r="114" spans="1:8" ht="37.5" hidden="1" customHeight="1" thickTop="1" thickBot="1" x14ac:dyDescent="0.3">
      <c r="A114" s="9">
        <v>2025</v>
      </c>
      <c r="B114" s="8">
        <v>44073</v>
      </c>
      <c r="C114" s="23" t="s">
        <v>137</v>
      </c>
      <c r="D114" s="9" t="s">
        <v>460</v>
      </c>
      <c r="E114" s="2" t="s">
        <v>285</v>
      </c>
      <c r="F114" s="9" t="s">
        <v>108</v>
      </c>
      <c r="G114" s="9" t="s">
        <v>116</v>
      </c>
      <c r="H114" s="12" t="s">
        <v>286</v>
      </c>
    </row>
    <row r="115" spans="1:8" ht="30" hidden="1" thickTop="1" thickBot="1" x14ac:dyDescent="0.3">
      <c r="A115" s="9">
        <v>2025</v>
      </c>
      <c r="B115" s="8">
        <v>44196</v>
      </c>
      <c r="C115" s="23" t="s">
        <v>53</v>
      </c>
      <c r="D115" s="9" t="s">
        <v>177</v>
      </c>
      <c r="E115" s="2" t="s">
        <v>207</v>
      </c>
      <c r="F115" s="9" t="s">
        <v>157</v>
      </c>
      <c r="G115" s="9" t="s">
        <v>464</v>
      </c>
      <c r="H115" s="14" t="s">
        <v>208</v>
      </c>
    </row>
    <row r="116" spans="1:8" ht="44.25" hidden="1" thickTop="1" thickBot="1" x14ac:dyDescent="0.3">
      <c r="A116" s="9">
        <v>2025</v>
      </c>
      <c r="B116" s="8">
        <v>44196</v>
      </c>
      <c r="C116" s="23" t="s">
        <v>53</v>
      </c>
      <c r="D116" s="9" t="s">
        <v>177</v>
      </c>
      <c r="E116" s="2" t="s">
        <v>268</v>
      </c>
      <c r="F116" s="9" t="s">
        <v>157</v>
      </c>
      <c r="G116" s="9" t="s">
        <v>464</v>
      </c>
      <c r="H116" s="12" t="s">
        <v>269</v>
      </c>
    </row>
    <row r="117" spans="1:8" ht="33.6" hidden="1" customHeight="1" thickTop="1" thickBot="1" x14ac:dyDescent="0.3">
      <c r="A117" s="9">
        <v>2025</v>
      </c>
      <c r="B117" s="8">
        <v>44196</v>
      </c>
      <c r="C117" s="23" t="s">
        <v>53</v>
      </c>
      <c r="D117" s="9" t="s">
        <v>177</v>
      </c>
      <c r="E117" s="2" t="s">
        <v>209</v>
      </c>
      <c r="F117" s="9" t="s">
        <v>157</v>
      </c>
      <c r="G117" s="9" t="s">
        <v>464</v>
      </c>
      <c r="H117" s="14" t="s">
        <v>367</v>
      </c>
    </row>
    <row r="118" spans="1:8" ht="44.25" hidden="1" thickTop="1" thickBot="1" x14ac:dyDescent="0.3">
      <c r="A118" s="9">
        <v>2025</v>
      </c>
      <c r="B118" s="8">
        <v>44196</v>
      </c>
      <c r="C118" s="23" t="s">
        <v>66</v>
      </c>
      <c r="D118" s="9" t="s">
        <v>332</v>
      </c>
      <c r="E118" s="2" t="s">
        <v>412</v>
      </c>
      <c r="F118" s="9" t="s">
        <v>157</v>
      </c>
      <c r="G118" s="9" t="s">
        <v>462</v>
      </c>
      <c r="H118" s="14" t="s">
        <v>413</v>
      </c>
    </row>
    <row r="119" spans="1:8" ht="63" hidden="1" customHeight="1" thickTop="1" thickBot="1" x14ac:dyDescent="0.3">
      <c r="A119" s="9">
        <v>2025</v>
      </c>
      <c r="B119" s="8">
        <v>44196</v>
      </c>
      <c r="C119" s="23" t="s">
        <v>102</v>
      </c>
      <c r="D119" s="9" t="s">
        <v>454</v>
      </c>
      <c r="E119" s="2" t="s">
        <v>370</v>
      </c>
      <c r="F119" s="9" t="s">
        <v>116</v>
      </c>
      <c r="G119" s="9" t="s">
        <v>465</v>
      </c>
      <c r="H119" s="14" t="s">
        <v>371</v>
      </c>
    </row>
    <row r="120" spans="1:8" ht="30" hidden="1" thickTop="1" thickBot="1" x14ac:dyDescent="0.3">
      <c r="A120" s="9">
        <v>2025</v>
      </c>
      <c r="B120" s="8">
        <v>44196</v>
      </c>
      <c r="C120" s="23" t="s">
        <v>118</v>
      </c>
      <c r="D120" s="9" t="s">
        <v>455</v>
      </c>
      <c r="E120" s="2" t="s">
        <v>425</v>
      </c>
      <c r="F120" s="9" t="s">
        <v>157</v>
      </c>
      <c r="G120" s="9" t="s">
        <v>116</v>
      </c>
      <c r="H120" s="14" t="s">
        <v>426</v>
      </c>
    </row>
    <row r="121" spans="1:8" ht="30" hidden="1" thickTop="1" thickBot="1" x14ac:dyDescent="0.3">
      <c r="A121" s="9">
        <v>2025</v>
      </c>
      <c r="B121" s="8">
        <v>44196</v>
      </c>
      <c r="C121" s="23" t="s">
        <v>121</v>
      </c>
      <c r="D121" s="9" t="s">
        <v>456</v>
      </c>
      <c r="E121" s="2" t="s">
        <v>425</v>
      </c>
      <c r="F121" s="9" t="s">
        <v>447</v>
      </c>
      <c r="G121" s="9" t="s">
        <v>116</v>
      </c>
      <c r="H121" s="14" t="s">
        <v>426</v>
      </c>
    </row>
    <row r="122" spans="1:8" ht="30" hidden="1" thickTop="1" thickBot="1" x14ac:dyDescent="0.3">
      <c r="A122" s="9">
        <v>2025</v>
      </c>
      <c r="B122" s="8">
        <v>44196</v>
      </c>
      <c r="C122" s="23" t="s">
        <v>133</v>
      </c>
      <c r="D122" s="9" t="s">
        <v>459</v>
      </c>
      <c r="E122" s="2" t="s">
        <v>203</v>
      </c>
      <c r="F122" s="9" t="s">
        <v>109</v>
      </c>
      <c r="G122" s="9" t="s">
        <v>116</v>
      </c>
      <c r="H122" s="14" t="s">
        <v>204</v>
      </c>
    </row>
    <row r="123" spans="1:8" ht="30" hidden="1" thickTop="1" thickBot="1" x14ac:dyDescent="0.3">
      <c r="A123" s="9">
        <v>2025</v>
      </c>
      <c r="B123" s="8">
        <v>44196</v>
      </c>
      <c r="C123" s="23" t="s">
        <v>137</v>
      </c>
      <c r="D123" s="9" t="s">
        <v>460</v>
      </c>
      <c r="E123" s="2" t="s">
        <v>218</v>
      </c>
      <c r="F123" s="9" t="s">
        <v>108</v>
      </c>
      <c r="G123" s="9" t="s">
        <v>116</v>
      </c>
      <c r="H123" s="14" t="s">
        <v>219</v>
      </c>
    </row>
    <row r="124" spans="1:8" ht="44.25" hidden="1" thickTop="1" thickBot="1" x14ac:dyDescent="0.3">
      <c r="A124" s="9">
        <v>2025</v>
      </c>
      <c r="B124" s="8">
        <v>44196</v>
      </c>
      <c r="C124" s="23" t="s">
        <v>147</v>
      </c>
      <c r="D124" s="9" t="s">
        <v>320</v>
      </c>
      <c r="E124" s="2" t="s">
        <v>232</v>
      </c>
      <c r="F124" s="9" t="s">
        <v>157</v>
      </c>
      <c r="G124" s="9" t="s">
        <v>462</v>
      </c>
      <c r="H124" s="12" t="s">
        <v>232</v>
      </c>
    </row>
    <row r="125" spans="1:8" hidden="1" thickTop="1" thickBot="1" x14ac:dyDescent="0.3">
      <c r="A125" s="9">
        <v>2026</v>
      </c>
      <c r="B125" s="8">
        <v>43876</v>
      </c>
      <c r="C125" s="23" t="s">
        <v>125</v>
      </c>
      <c r="D125" s="9" t="s">
        <v>457</v>
      </c>
      <c r="E125" s="2" t="s">
        <v>364</v>
      </c>
      <c r="F125" s="9" t="s">
        <v>448</v>
      </c>
      <c r="G125" s="9" t="s">
        <v>116</v>
      </c>
      <c r="H125" s="12" t="s">
        <v>244</v>
      </c>
    </row>
    <row r="126" spans="1:8" ht="39.75" hidden="1" customHeight="1" thickTop="1" thickBot="1" x14ac:dyDescent="0.3">
      <c r="A126" s="9">
        <v>2026</v>
      </c>
      <c r="B126" s="8">
        <v>43876</v>
      </c>
      <c r="C126" s="23" t="s">
        <v>129</v>
      </c>
      <c r="D126" s="9" t="s">
        <v>458</v>
      </c>
      <c r="E126" s="2" t="s">
        <v>243</v>
      </c>
      <c r="F126" s="9" t="s">
        <v>450</v>
      </c>
      <c r="G126" s="9" t="s">
        <v>116</v>
      </c>
      <c r="H126" s="12" t="s">
        <v>244</v>
      </c>
    </row>
    <row r="127" spans="1:8" ht="30" hidden="1" thickTop="1" thickBot="1" x14ac:dyDescent="0.3">
      <c r="A127" s="9">
        <v>2026</v>
      </c>
      <c r="B127" s="8">
        <v>43876</v>
      </c>
      <c r="C127" s="23" t="s">
        <v>133</v>
      </c>
      <c r="D127" s="9" t="s">
        <v>459</v>
      </c>
      <c r="E127" s="2" t="s">
        <v>252</v>
      </c>
      <c r="F127" s="9" t="s">
        <v>109</v>
      </c>
      <c r="G127" s="9" t="s">
        <v>116</v>
      </c>
      <c r="H127" s="12" t="s">
        <v>253</v>
      </c>
    </row>
    <row r="128" spans="1:8" ht="41.1" hidden="1" customHeight="1" thickTop="1" thickBot="1" x14ac:dyDescent="0.3">
      <c r="A128" s="9">
        <v>2026</v>
      </c>
      <c r="B128" s="8">
        <v>43876</v>
      </c>
      <c r="C128" s="23" t="s">
        <v>137</v>
      </c>
      <c r="D128" s="9" t="s">
        <v>460</v>
      </c>
      <c r="E128" s="2" t="s">
        <v>277</v>
      </c>
      <c r="F128" s="9" t="s">
        <v>108</v>
      </c>
      <c r="G128" s="9" t="s">
        <v>116</v>
      </c>
      <c r="H128" s="12" t="s">
        <v>278</v>
      </c>
    </row>
    <row r="129" spans="1:8" ht="44.25" hidden="1" thickTop="1" thickBot="1" x14ac:dyDescent="0.3">
      <c r="A129" s="9">
        <v>2026</v>
      </c>
      <c r="B129" s="8">
        <v>43921</v>
      </c>
      <c r="C129" s="23" t="s">
        <v>70</v>
      </c>
      <c r="D129" s="9" t="s">
        <v>177</v>
      </c>
      <c r="E129" s="2" t="s">
        <v>442</v>
      </c>
      <c r="F129" s="9" t="s">
        <v>157</v>
      </c>
      <c r="G129" s="9" t="s">
        <v>462</v>
      </c>
      <c r="H129" s="14" t="s">
        <v>443</v>
      </c>
    </row>
    <row r="130" spans="1:8" ht="44.25" hidden="1" thickTop="1" thickBot="1" x14ac:dyDescent="0.3">
      <c r="A130" s="9">
        <v>2026</v>
      </c>
      <c r="B130" s="8">
        <v>43921</v>
      </c>
      <c r="C130" s="23" t="s">
        <v>70</v>
      </c>
      <c r="D130" s="9" t="s">
        <v>177</v>
      </c>
      <c r="E130" s="2" t="s">
        <v>225</v>
      </c>
      <c r="F130" s="9" t="s">
        <v>157</v>
      </c>
      <c r="G130" s="9" t="s">
        <v>462</v>
      </c>
      <c r="H130" s="12" t="s">
        <v>225</v>
      </c>
    </row>
    <row r="131" spans="1:8" ht="44.25" hidden="1" thickTop="1" thickBot="1" x14ac:dyDescent="0.3">
      <c r="A131" s="9">
        <v>2026</v>
      </c>
      <c r="B131" s="8">
        <v>43921</v>
      </c>
      <c r="C131" s="23" t="s">
        <v>70</v>
      </c>
      <c r="D131" s="9" t="s">
        <v>177</v>
      </c>
      <c r="E131" s="2" t="s">
        <v>224</v>
      </c>
      <c r="F131" s="9" t="s">
        <v>157</v>
      </c>
      <c r="G131" s="9" t="s">
        <v>462</v>
      </c>
      <c r="H131" s="12" t="s">
        <v>224</v>
      </c>
    </row>
    <row r="132" spans="1:8" ht="44.25" hidden="1" thickTop="1" thickBot="1" x14ac:dyDescent="0.3">
      <c r="A132" s="9">
        <v>2026</v>
      </c>
      <c r="B132" s="8">
        <v>44012</v>
      </c>
      <c r="C132" s="23" t="s">
        <v>141</v>
      </c>
      <c r="D132" s="9" t="s">
        <v>404</v>
      </c>
      <c r="E132" s="2" t="s">
        <v>405</v>
      </c>
      <c r="F132" s="9" t="s">
        <v>156</v>
      </c>
      <c r="G132" s="9" t="s">
        <v>467</v>
      </c>
      <c r="H132" s="14" t="s">
        <v>406</v>
      </c>
    </row>
    <row r="133" spans="1:8" ht="30" hidden="1" thickTop="1" thickBot="1" x14ac:dyDescent="0.3">
      <c r="A133" s="9">
        <v>2026</v>
      </c>
      <c r="B133" s="8">
        <v>44073</v>
      </c>
      <c r="C133" s="23" t="s">
        <v>125</v>
      </c>
      <c r="D133" s="9" t="s">
        <v>457</v>
      </c>
      <c r="E133" s="2" t="s">
        <v>245</v>
      </c>
      <c r="F133" s="9" t="s">
        <v>448</v>
      </c>
      <c r="G133" s="9" t="s">
        <v>116</v>
      </c>
      <c r="H133" s="12" t="s">
        <v>365</v>
      </c>
    </row>
    <row r="134" spans="1:8" ht="30" hidden="1" thickTop="1" thickBot="1" x14ac:dyDescent="0.3">
      <c r="A134" s="9">
        <v>2026</v>
      </c>
      <c r="B134" s="8">
        <v>44073</v>
      </c>
      <c r="C134" s="23" t="s">
        <v>129</v>
      </c>
      <c r="D134" s="9" t="s">
        <v>458</v>
      </c>
      <c r="E134" s="2" t="s">
        <v>245</v>
      </c>
      <c r="F134" s="9" t="s">
        <v>450</v>
      </c>
      <c r="G134" s="9" t="s">
        <v>116</v>
      </c>
      <c r="H134" s="12" t="s">
        <v>569</v>
      </c>
    </row>
    <row r="135" spans="1:8" ht="30" hidden="1" thickTop="1" thickBot="1" x14ac:dyDescent="0.3">
      <c r="A135" s="9">
        <v>2026</v>
      </c>
      <c r="B135" s="8">
        <v>44073</v>
      </c>
      <c r="C135" s="23" t="s">
        <v>133</v>
      </c>
      <c r="D135" s="9" t="s">
        <v>459</v>
      </c>
      <c r="E135" s="2" t="s">
        <v>264</v>
      </c>
      <c r="F135" s="9" t="s">
        <v>109</v>
      </c>
      <c r="G135" s="9" t="s">
        <v>116</v>
      </c>
      <c r="H135" s="12" t="s">
        <v>265</v>
      </c>
    </row>
    <row r="136" spans="1:8" ht="41.1" hidden="1" customHeight="1" thickTop="1" thickBot="1" x14ac:dyDescent="0.3">
      <c r="A136" s="9">
        <v>2026</v>
      </c>
      <c r="B136" s="8">
        <v>44073</v>
      </c>
      <c r="C136" s="23" t="s">
        <v>137</v>
      </c>
      <c r="D136" s="9" t="s">
        <v>460</v>
      </c>
      <c r="E136" s="2" t="s">
        <v>273</v>
      </c>
      <c r="F136" s="9" t="s">
        <v>108</v>
      </c>
      <c r="G136" s="9" t="s">
        <v>116</v>
      </c>
      <c r="H136" s="12" t="s">
        <v>274</v>
      </c>
    </row>
    <row r="137" spans="1:8" ht="44.25" hidden="1" thickTop="1" thickBot="1" x14ac:dyDescent="0.3">
      <c r="A137" s="9">
        <v>2026</v>
      </c>
      <c r="B137" s="8">
        <v>44135</v>
      </c>
      <c r="C137" s="23" t="s">
        <v>141</v>
      </c>
      <c r="D137" s="9" t="s">
        <v>401</v>
      </c>
      <c r="E137" s="2" t="s">
        <v>407</v>
      </c>
      <c r="F137" s="9" t="s">
        <v>156</v>
      </c>
      <c r="G137" s="9" t="s">
        <v>467</v>
      </c>
      <c r="H137" s="14" t="s">
        <v>408</v>
      </c>
    </row>
    <row r="138" spans="1:8" ht="58.5" hidden="1" thickTop="1" thickBot="1" x14ac:dyDescent="0.3">
      <c r="A138" s="9">
        <v>2026</v>
      </c>
      <c r="B138" s="8">
        <v>44166</v>
      </c>
      <c r="C138" s="23" t="s">
        <v>102</v>
      </c>
      <c r="D138" s="9" t="s">
        <v>454</v>
      </c>
      <c r="E138" s="2" t="s">
        <v>287</v>
      </c>
      <c r="F138" s="9" t="s">
        <v>116</v>
      </c>
      <c r="G138" s="9" t="s">
        <v>465</v>
      </c>
      <c r="H138" s="12" t="s">
        <v>288</v>
      </c>
    </row>
    <row r="139" spans="1:8" ht="44.25" hidden="1" thickTop="1" thickBot="1" x14ac:dyDescent="0.3">
      <c r="A139" s="9">
        <v>2026</v>
      </c>
      <c r="B139" s="8">
        <v>44166</v>
      </c>
      <c r="C139" s="23" t="s">
        <v>145</v>
      </c>
      <c r="D139" s="9" t="s">
        <v>313</v>
      </c>
      <c r="E139" s="2" t="s">
        <v>301</v>
      </c>
      <c r="F139" s="9" t="s">
        <v>157</v>
      </c>
      <c r="G139" s="133" t="s">
        <v>462</v>
      </c>
      <c r="H139" s="12" t="s">
        <v>302</v>
      </c>
    </row>
    <row r="140" spans="1:8" ht="30" hidden="1" thickTop="1" thickBot="1" x14ac:dyDescent="0.3">
      <c r="A140" s="9">
        <v>2026</v>
      </c>
      <c r="B140" s="8">
        <v>44196</v>
      </c>
      <c r="C140" s="23" t="s">
        <v>53</v>
      </c>
      <c r="D140" s="9" t="s">
        <v>177</v>
      </c>
      <c r="E140" s="2" t="s">
        <v>270</v>
      </c>
      <c r="F140" s="9" t="s">
        <v>157</v>
      </c>
      <c r="G140" s="9" t="s">
        <v>464</v>
      </c>
      <c r="H140" s="12" t="s">
        <v>270</v>
      </c>
    </row>
    <row r="141" spans="1:8" ht="31.5" hidden="1" customHeight="1" thickTop="1" thickBot="1" x14ac:dyDescent="0.3">
      <c r="A141" s="9">
        <v>2026</v>
      </c>
      <c r="B141" s="8">
        <v>44196</v>
      </c>
      <c r="C141" s="23" t="s">
        <v>66</v>
      </c>
      <c r="D141" s="9" t="s">
        <v>329</v>
      </c>
      <c r="E141" s="2" t="s">
        <v>342</v>
      </c>
      <c r="F141" s="9" t="s">
        <v>157</v>
      </c>
      <c r="G141" s="9" t="s">
        <v>462</v>
      </c>
      <c r="H141" s="12" t="s">
        <v>342</v>
      </c>
    </row>
    <row r="142" spans="1:8" ht="44.25" hidden="1" thickTop="1" thickBot="1" x14ac:dyDescent="0.3">
      <c r="A142" s="9">
        <v>2026</v>
      </c>
      <c r="B142" s="8">
        <v>44196</v>
      </c>
      <c r="C142" s="23" t="s">
        <v>102</v>
      </c>
      <c r="D142" s="9" t="s">
        <v>454</v>
      </c>
      <c r="E142" s="2" t="s">
        <v>372</v>
      </c>
      <c r="F142" s="9" t="s">
        <v>116</v>
      </c>
      <c r="G142" s="9" t="s">
        <v>465</v>
      </c>
      <c r="H142" s="14" t="s">
        <v>373</v>
      </c>
    </row>
    <row r="143" spans="1:8" ht="30" hidden="1" thickTop="1" thickBot="1" x14ac:dyDescent="0.3">
      <c r="A143" s="9">
        <v>2026</v>
      </c>
      <c r="B143" s="8">
        <v>44196</v>
      </c>
      <c r="C143" s="23" t="s">
        <v>125</v>
      </c>
      <c r="D143" s="9" t="s">
        <v>457</v>
      </c>
      <c r="E143" s="2" t="s">
        <v>428</v>
      </c>
      <c r="F143" s="9" t="s">
        <v>448</v>
      </c>
      <c r="G143" s="9" t="s">
        <v>116</v>
      </c>
      <c r="H143" s="14" t="s">
        <v>184</v>
      </c>
    </row>
    <row r="144" spans="1:8" hidden="1" thickTop="1" thickBot="1" x14ac:dyDescent="0.3">
      <c r="A144" s="9">
        <v>2026</v>
      </c>
      <c r="B144" s="8">
        <v>44196</v>
      </c>
      <c r="C144" s="23" t="s">
        <v>129</v>
      </c>
      <c r="D144" s="9" t="s">
        <v>458</v>
      </c>
      <c r="E144" s="2" t="s">
        <v>183</v>
      </c>
      <c r="F144" s="9" t="s">
        <v>450</v>
      </c>
      <c r="G144" s="9" t="s">
        <v>116</v>
      </c>
      <c r="H144" s="14" t="s">
        <v>184</v>
      </c>
    </row>
    <row r="145" spans="1:8" ht="30" hidden="1" thickTop="1" thickBot="1" x14ac:dyDescent="0.3">
      <c r="A145" s="9">
        <v>2026</v>
      </c>
      <c r="B145" s="8">
        <v>44196</v>
      </c>
      <c r="C145" s="23" t="s">
        <v>133</v>
      </c>
      <c r="D145" s="9" t="s">
        <v>459</v>
      </c>
      <c r="E145" s="2" t="s">
        <v>205</v>
      </c>
      <c r="F145" s="9" t="s">
        <v>109</v>
      </c>
      <c r="G145" s="9" t="s">
        <v>116</v>
      </c>
      <c r="H145" s="14" t="s">
        <v>206</v>
      </c>
    </row>
    <row r="146" spans="1:8" ht="34.5" hidden="1" customHeight="1" thickTop="1" thickBot="1" x14ac:dyDescent="0.3">
      <c r="A146" s="9">
        <v>2026</v>
      </c>
      <c r="B146" s="8">
        <v>44196</v>
      </c>
      <c r="C146" s="23" t="s">
        <v>137</v>
      </c>
      <c r="D146" s="9" t="s">
        <v>460</v>
      </c>
      <c r="E146" s="2" t="s">
        <v>216</v>
      </c>
      <c r="F146" s="9" t="s">
        <v>108</v>
      </c>
      <c r="G146" s="9" t="s">
        <v>116</v>
      </c>
      <c r="H146" s="14" t="s">
        <v>217</v>
      </c>
    </row>
    <row r="147" spans="1:8" ht="44.25" hidden="1" thickTop="1" thickBot="1" x14ac:dyDescent="0.3">
      <c r="A147" s="9">
        <v>2026</v>
      </c>
      <c r="B147" s="8">
        <v>44196</v>
      </c>
      <c r="C147" s="23" t="s">
        <v>145</v>
      </c>
      <c r="D147" s="9" t="s">
        <v>385</v>
      </c>
      <c r="E147" s="2" t="s">
        <v>388</v>
      </c>
      <c r="F147" s="9" t="s">
        <v>157</v>
      </c>
      <c r="G147" s="133" t="s">
        <v>462</v>
      </c>
      <c r="H147" s="14" t="s">
        <v>389</v>
      </c>
    </row>
    <row r="148" spans="1:8" ht="44.25" hidden="1" thickTop="1" thickBot="1" x14ac:dyDescent="0.3">
      <c r="A148" s="9">
        <v>2026</v>
      </c>
      <c r="B148" s="8">
        <v>44196</v>
      </c>
      <c r="C148" s="23" t="s">
        <v>145</v>
      </c>
      <c r="D148" s="9" t="s">
        <v>322</v>
      </c>
      <c r="E148" s="2" t="s">
        <v>398</v>
      </c>
      <c r="F148" s="9" t="s">
        <v>157</v>
      </c>
      <c r="G148" s="133" t="s">
        <v>462</v>
      </c>
      <c r="H148" s="14" t="s">
        <v>399</v>
      </c>
    </row>
    <row r="149" spans="1:8" ht="39.75" hidden="1" customHeight="1" thickTop="1" thickBot="1" x14ac:dyDescent="0.3">
      <c r="A149" s="9">
        <v>2026</v>
      </c>
      <c r="B149" s="8">
        <v>44196</v>
      </c>
      <c r="C149" s="23" t="s">
        <v>145</v>
      </c>
      <c r="D149" s="9" t="s">
        <v>314</v>
      </c>
      <c r="E149" s="2" t="s">
        <v>303</v>
      </c>
      <c r="F149" s="9" t="s">
        <v>157</v>
      </c>
      <c r="G149" s="133" t="s">
        <v>462</v>
      </c>
      <c r="H149" s="12" t="s">
        <v>304</v>
      </c>
    </row>
    <row r="150" spans="1:8" ht="34.5" hidden="1" customHeight="1" thickTop="1" thickBot="1" x14ac:dyDescent="0.3">
      <c r="A150" s="9">
        <v>2026</v>
      </c>
      <c r="B150" s="8">
        <v>44196</v>
      </c>
      <c r="C150" s="23" t="s">
        <v>145</v>
      </c>
      <c r="D150" s="9" t="s">
        <v>313</v>
      </c>
      <c r="E150" s="2" t="s">
        <v>396</v>
      </c>
      <c r="F150" s="9" t="s">
        <v>157</v>
      </c>
      <c r="G150" s="133" t="s">
        <v>462</v>
      </c>
      <c r="H150" s="14" t="s">
        <v>397</v>
      </c>
    </row>
    <row r="151" spans="1:8" ht="33" hidden="1" customHeight="1" thickTop="1" thickBot="1" x14ac:dyDescent="0.3">
      <c r="A151" s="9">
        <v>2026</v>
      </c>
      <c r="B151" s="8">
        <v>44196</v>
      </c>
      <c r="C151" s="23" t="s">
        <v>146</v>
      </c>
      <c r="D151" s="9" t="s">
        <v>177</v>
      </c>
      <c r="E151" s="2" t="s">
        <v>185</v>
      </c>
      <c r="F151" s="9" t="s">
        <v>157</v>
      </c>
      <c r="G151" s="9" t="s">
        <v>462</v>
      </c>
      <c r="H151" s="14" t="s">
        <v>186</v>
      </c>
    </row>
    <row r="152" spans="1:8" ht="36" hidden="1" customHeight="1" thickTop="1" thickBot="1" x14ac:dyDescent="0.3">
      <c r="A152" s="9">
        <v>2026</v>
      </c>
      <c r="B152" s="8">
        <v>44196</v>
      </c>
      <c r="C152" s="23" t="s">
        <v>146</v>
      </c>
      <c r="D152" s="9" t="s">
        <v>177</v>
      </c>
      <c r="E152" s="2" t="s">
        <v>246</v>
      </c>
      <c r="F152" s="9" t="s">
        <v>157</v>
      </c>
      <c r="G152" s="9" t="s">
        <v>462</v>
      </c>
      <c r="H152" s="12" t="s">
        <v>247</v>
      </c>
    </row>
    <row r="153" spans="1:8" ht="44.25" hidden="1" thickTop="1" thickBot="1" x14ac:dyDescent="0.3">
      <c r="A153" s="9">
        <v>2026</v>
      </c>
      <c r="B153" s="8">
        <v>44196</v>
      </c>
      <c r="C153" s="23" t="s">
        <v>147</v>
      </c>
      <c r="D153" s="9" t="s">
        <v>434</v>
      </c>
      <c r="E153" s="2" t="s">
        <v>435</v>
      </c>
      <c r="F153" s="9" t="s">
        <v>157</v>
      </c>
      <c r="G153" s="9" t="s">
        <v>462</v>
      </c>
      <c r="H153" s="14" t="s">
        <v>436</v>
      </c>
    </row>
    <row r="154" spans="1:8" ht="44.25" hidden="1" thickTop="1" thickBot="1" x14ac:dyDescent="0.3">
      <c r="A154" s="9">
        <v>2026</v>
      </c>
      <c r="B154" s="8">
        <v>44196</v>
      </c>
      <c r="C154" s="23" t="s">
        <v>168</v>
      </c>
      <c r="D154" s="9" t="s">
        <v>177</v>
      </c>
      <c r="E154" s="2" t="s">
        <v>429</v>
      </c>
      <c r="F154" s="9" t="s">
        <v>157</v>
      </c>
      <c r="G154" s="9" t="s">
        <v>462</v>
      </c>
      <c r="H154" s="14" t="s">
        <v>430</v>
      </c>
    </row>
    <row r="155" spans="1:8" ht="36" hidden="1" customHeight="1" thickTop="1" thickBot="1" x14ac:dyDescent="0.3">
      <c r="A155" s="9">
        <v>2027</v>
      </c>
      <c r="B155" s="8">
        <v>43921</v>
      </c>
      <c r="C155" s="23" t="s">
        <v>164</v>
      </c>
      <c r="D155" s="9" t="s">
        <v>341</v>
      </c>
      <c r="E155" s="2" t="s">
        <v>220</v>
      </c>
      <c r="F155" s="9" t="s">
        <v>156</v>
      </c>
      <c r="G155" s="9" t="s">
        <v>467</v>
      </c>
      <c r="H155" s="14" t="s">
        <v>221</v>
      </c>
    </row>
    <row r="156" spans="1:8" ht="39.75" hidden="1" customHeight="1" thickTop="1" thickBot="1" x14ac:dyDescent="0.3">
      <c r="A156" s="9">
        <v>2027</v>
      </c>
      <c r="B156" s="8">
        <v>43921</v>
      </c>
      <c r="C156" s="23" t="s">
        <v>164</v>
      </c>
      <c r="D156" s="9" t="s">
        <v>416</v>
      </c>
      <c r="E156" s="2" t="s">
        <v>414</v>
      </c>
      <c r="F156" s="9" t="s">
        <v>156</v>
      </c>
      <c r="G156" s="9" t="s">
        <v>467</v>
      </c>
      <c r="H156" s="14" t="s">
        <v>415</v>
      </c>
    </row>
    <row r="157" spans="1:8" ht="36.75" hidden="1" customHeight="1" thickTop="1" thickBot="1" x14ac:dyDescent="0.3">
      <c r="A157" s="9">
        <v>2027</v>
      </c>
      <c r="B157" s="8">
        <v>43921</v>
      </c>
      <c r="C157" s="23" t="s">
        <v>170</v>
      </c>
      <c r="D157" s="9" t="s">
        <v>177</v>
      </c>
      <c r="E157" s="2" t="s">
        <v>468</v>
      </c>
      <c r="F157" s="9" t="s">
        <v>108</v>
      </c>
      <c r="G157" s="9" t="s">
        <v>116</v>
      </c>
      <c r="H157" s="14" t="s">
        <v>210</v>
      </c>
    </row>
    <row r="158" spans="1:8" ht="38.25" hidden="1" customHeight="1" thickTop="1" thickBot="1" x14ac:dyDescent="0.3">
      <c r="A158" s="9">
        <v>2027</v>
      </c>
      <c r="B158" s="8">
        <v>43921</v>
      </c>
      <c r="C158" s="23" t="s">
        <v>170</v>
      </c>
      <c r="D158" s="9" t="s">
        <v>177</v>
      </c>
      <c r="E158" s="2" t="s">
        <v>468</v>
      </c>
      <c r="F158" s="9" t="s">
        <v>108</v>
      </c>
      <c r="G158" s="9" t="s">
        <v>116</v>
      </c>
      <c r="H158" s="14" t="s">
        <v>210</v>
      </c>
    </row>
  </sheetData>
  <autoFilter ref="A1:J158" xr:uid="{00000000-0001-0000-0200-000000000000}">
    <filterColumn colId="0">
      <filters>
        <filter val="2020"/>
        <filter val="2021"/>
        <filter val="2022"/>
      </filters>
    </filterColumn>
    <filterColumn colId="7">
      <colorFilter dxfId="0"/>
    </filterColumn>
  </autoFilter>
  <pageMargins left="0.7" right="0.7" top="0.75" bottom="0.75" header="0.3" footer="0.3"/>
  <pageSetup paperSize="9"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43"/>
  <sheetViews>
    <sheetView zoomScale="55" zoomScaleNormal="55" workbookViewId="0">
      <selection activeCell="M5" sqref="M5"/>
    </sheetView>
  </sheetViews>
  <sheetFormatPr defaultColWidth="9.140625" defaultRowHeight="14.25" x14ac:dyDescent="0.2"/>
  <cols>
    <col min="1" max="1" width="30.5703125" style="22" bestFit="1" customWidth="1"/>
    <col min="2" max="2" width="44.85546875" style="1" customWidth="1"/>
    <col min="3" max="3" width="16.28515625" style="1" customWidth="1"/>
    <col min="4" max="4" width="13.28515625" style="1" customWidth="1"/>
    <col min="5" max="5" width="14.28515625" style="1" customWidth="1"/>
    <col min="6" max="6" width="16.28515625" style="1" customWidth="1"/>
    <col min="7" max="7" width="15.140625" style="1" customWidth="1"/>
    <col min="8" max="8" width="12.85546875" style="1" customWidth="1"/>
    <col min="9" max="9" width="14.28515625" style="1" bestFit="1" customWidth="1"/>
    <col min="10" max="10" width="14.140625" style="1" bestFit="1" customWidth="1"/>
    <col min="11" max="11" width="16.42578125" style="1" customWidth="1"/>
    <col min="12" max="12" width="9.140625" style="1"/>
    <col min="13" max="13" width="18.5703125" style="1" customWidth="1"/>
    <col min="14" max="14" width="13.140625" style="1" customWidth="1"/>
    <col min="15" max="15" width="14.140625" style="1" customWidth="1"/>
    <col min="16" max="16" width="20.140625" style="1" customWidth="1"/>
    <col min="17" max="17" width="15.5703125" style="1" customWidth="1"/>
    <col min="18" max="18" width="17" style="1" customWidth="1"/>
    <col min="19" max="19" width="10" style="1" customWidth="1"/>
    <col min="20" max="20" width="16.85546875" style="1" customWidth="1"/>
    <col min="21" max="21" width="17.85546875" style="1" customWidth="1"/>
    <col min="22" max="22" width="17.7109375" style="1" customWidth="1"/>
    <col min="23" max="16384" width="9.140625" style="1"/>
  </cols>
  <sheetData>
    <row r="1" spans="1:23" ht="20.25" x14ac:dyDescent="0.3">
      <c r="A1" s="17"/>
      <c r="B1" s="18"/>
      <c r="C1" s="260" t="s">
        <v>0</v>
      </c>
      <c r="D1" s="260"/>
      <c r="E1" s="260"/>
      <c r="F1" s="260"/>
      <c r="G1" s="260"/>
      <c r="H1" s="260"/>
      <c r="I1" s="260"/>
      <c r="J1" s="18"/>
      <c r="K1" s="18"/>
      <c r="L1" s="18"/>
      <c r="M1" s="18"/>
      <c r="N1" s="18"/>
      <c r="O1" s="260" t="s">
        <v>1</v>
      </c>
      <c r="P1" s="260"/>
      <c r="Q1" s="260"/>
      <c r="R1" s="260"/>
      <c r="S1" s="260"/>
      <c r="T1" s="260"/>
      <c r="U1" s="260"/>
      <c r="V1" s="18"/>
      <c r="W1" s="18"/>
    </row>
    <row r="2" spans="1:23" ht="15.75" x14ac:dyDescent="0.25">
      <c r="A2" s="17"/>
      <c r="B2" s="18"/>
      <c r="C2" s="18"/>
      <c r="D2" s="18"/>
      <c r="E2" s="18"/>
      <c r="F2" s="18"/>
      <c r="G2" s="18"/>
      <c r="H2" s="18"/>
      <c r="I2" s="18"/>
      <c r="J2" s="18"/>
      <c r="K2" s="18"/>
      <c r="L2" s="18"/>
      <c r="M2" s="18"/>
      <c r="N2" s="18"/>
      <c r="O2" s="18"/>
      <c r="P2" s="18"/>
      <c r="Q2" s="18"/>
      <c r="R2" s="18"/>
      <c r="S2" s="18"/>
      <c r="T2" s="18"/>
      <c r="U2" s="18"/>
      <c r="V2" s="18"/>
      <c r="W2" s="18"/>
    </row>
    <row r="3" spans="1:23" s="28" customFormat="1" ht="36.75" customHeight="1" x14ac:dyDescent="0.25">
      <c r="A3" s="26" t="s">
        <v>470</v>
      </c>
      <c r="B3" s="35" t="s">
        <v>471</v>
      </c>
      <c r="C3" s="36" t="s">
        <v>2</v>
      </c>
      <c r="D3" s="36" t="s">
        <v>3</v>
      </c>
      <c r="E3" s="36" t="s">
        <v>4</v>
      </c>
      <c r="F3" s="36" t="s">
        <v>5</v>
      </c>
      <c r="G3" s="36" t="s">
        <v>6</v>
      </c>
      <c r="H3" s="36" t="s">
        <v>474</v>
      </c>
      <c r="I3" s="36" t="s">
        <v>7</v>
      </c>
      <c r="J3" s="41" t="s">
        <v>8</v>
      </c>
      <c r="K3" s="43" t="s">
        <v>9</v>
      </c>
      <c r="L3" s="27"/>
      <c r="M3" s="31" t="s">
        <v>2</v>
      </c>
      <c r="N3" s="48" t="s">
        <v>3</v>
      </c>
      <c r="O3" s="48" t="s">
        <v>4</v>
      </c>
      <c r="P3" s="48" t="s">
        <v>5</v>
      </c>
      <c r="Q3" s="48" t="s">
        <v>6</v>
      </c>
      <c r="R3" s="48" t="s">
        <v>7</v>
      </c>
      <c r="S3" s="48" t="s">
        <v>8</v>
      </c>
      <c r="T3" s="49" t="s">
        <v>9</v>
      </c>
      <c r="U3" s="50" t="s">
        <v>472</v>
      </c>
      <c r="V3" s="47" t="s">
        <v>473</v>
      </c>
      <c r="W3" s="27"/>
    </row>
    <row r="4" spans="1:23" ht="31.5" customHeight="1" x14ac:dyDescent="0.25">
      <c r="A4" s="17" t="s">
        <v>157</v>
      </c>
      <c r="B4" s="37" t="s">
        <v>476</v>
      </c>
      <c r="C4" s="32">
        <v>20492</v>
      </c>
      <c r="D4" s="32"/>
      <c r="E4" s="32"/>
      <c r="F4" s="32"/>
      <c r="G4" s="32"/>
      <c r="H4" s="32"/>
      <c r="I4" s="32"/>
      <c r="J4" s="32"/>
      <c r="K4" s="42">
        <f>SUM(C4:J4)</f>
        <v>20492</v>
      </c>
      <c r="L4" s="18"/>
      <c r="M4" s="53">
        <f>Ticino!M5+Astigiano!M5+CMTorino!W5+ELEADE!X5+IDECO!M5+Pineta!Y5+PARCOPO!Y5+TicinoLM!M5</f>
        <v>16806.767698974723</v>
      </c>
      <c r="N4" s="53"/>
      <c r="O4" s="53"/>
      <c r="P4" s="53"/>
      <c r="Q4" s="53"/>
      <c r="R4" s="53"/>
      <c r="S4" s="53"/>
      <c r="T4" s="54"/>
      <c r="U4" s="53"/>
      <c r="V4" s="53"/>
      <c r="W4" s="18"/>
    </row>
    <row r="5" spans="1:23" ht="33" customHeight="1" x14ac:dyDescent="0.25">
      <c r="A5" s="17" t="s">
        <v>157</v>
      </c>
      <c r="B5" s="37" t="s">
        <v>491</v>
      </c>
      <c r="C5" s="32">
        <v>22298</v>
      </c>
      <c r="D5" s="32"/>
      <c r="E5" s="32">
        <v>5000</v>
      </c>
      <c r="F5" s="32"/>
      <c r="G5" s="32"/>
      <c r="H5" s="32"/>
      <c r="I5" s="32"/>
      <c r="J5" s="32"/>
      <c r="K5" s="42">
        <f>SUM(C5:J5)</f>
        <v>27298</v>
      </c>
      <c r="L5" s="18"/>
      <c r="M5" s="18"/>
      <c r="N5" s="18"/>
      <c r="O5" s="18"/>
      <c r="P5" s="18"/>
      <c r="Q5" s="18"/>
      <c r="R5" s="18"/>
      <c r="S5" s="18"/>
      <c r="T5" s="51"/>
      <c r="U5" s="18"/>
      <c r="V5" s="18"/>
      <c r="W5" s="18"/>
    </row>
    <row r="6" spans="1:23" ht="30.75" customHeight="1" x14ac:dyDescent="0.25">
      <c r="A6" s="17" t="s">
        <v>157</v>
      </c>
      <c r="B6" s="37" t="s">
        <v>477</v>
      </c>
      <c r="C6" s="32">
        <v>23769</v>
      </c>
      <c r="D6" s="32"/>
      <c r="E6" s="32">
        <v>160000</v>
      </c>
      <c r="F6" s="32"/>
      <c r="G6" s="32"/>
      <c r="H6" s="32"/>
      <c r="I6" s="32"/>
      <c r="J6" s="32"/>
      <c r="K6" s="42">
        <f t="shared" ref="K6:K16" si="0">SUM(C6:J6)</f>
        <v>183769</v>
      </c>
      <c r="L6" s="18"/>
      <c r="M6" s="18"/>
      <c r="N6" s="18"/>
      <c r="O6" s="18"/>
      <c r="P6" s="18"/>
      <c r="Q6" s="18"/>
      <c r="R6" s="18"/>
      <c r="S6" s="18"/>
      <c r="T6" s="51"/>
      <c r="U6" s="18"/>
      <c r="V6" s="18"/>
      <c r="W6" s="18"/>
    </row>
    <row r="7" spans="1:23" ht="26.25" customHeight="1" x14ac:dyDescent="0.25">
      <c r="A7" s="17" t="s">
        <v>157</v>
      </c>
      <c r="B7" s="37" t="s">
        <v>478</v>
      </c>
      <c r="C7" s="32">
        <v>104611</v>
      </c>
      <c r="D7" s="32">
        <v>2500</v>
      </c>
      <c r="E7" s="32">
        <v>114000</v>
      </c>
      <c r="F7" s="32"/>
      <c r="G7" s="32"/>
      <c r="H7" s="32"/>
      <c r="I7" s="32"/>
      <c r="J7" s="32"/>
      <c r="K7" s="42">
        <f t="shared" si="0"/>
        <v>221111</v>
      </c>
      <c r="L7" s="18"/>
      <c r="M7" s="18"/>
      <c r="N7" s="18"/>
      <c r="O7" s="18"/>
      <c r="P7" s="18"/>
      <c r="Q7" s="18"/>
      <c r="R7" s="18"/>
      <c r="S7" s="18"/>
      <c r="T7" s="51"/>
      <c r="U7" s="18"/>
      <c r="V7" s="18"/>
      <c r="W7" s="18"/>
    </row>
    <row r="8" spans="1:23" ht="29.25" customHeight="1" x14ac:dyDescent="0.25">
      <c r="A8" s="17" t="s">
        <v>157</v>
      </c>
      <c r="B8" s="38" t="s">
        <v>479</v>
      </c>
      <c r="C8" s="32">
        <v>10175</v>
      </c>
      <c r="D8" s="32"/>
      <c r="E8" s="32"/>
      <c r="F8" s="32"/>
      <c r="G8" s="32"/>
      <c r="H8" s="32"/>
      <c r="I8" s="32"/>
      <c r="J8" s="32"/>
      <c r="K8" s="42">
        <f t="shared" si="0"/>
        <v>10175</v>
      </c>
      <c r="L8" s="18"/>
      <c r="M8" s="18"/>
      <c r="N8" s="18"/>
      <c r="O8" s="18"/>
      <c r="P8" s="18"/>
      <c r="Q8" s="18"/>
      <c r="R8" s="18"/>
      <c r="S8" s="18"/>
      <c r="T8" s="51"/>
      <c r="U8" s="18"/>
      <c r="V8" s="18"/>
      <c r="W8" s="18"/>
    </row>
    <row r="9" spans="1:23" ht="26.25" customHeight="1" x14ac:dyDescent="0.25">
      <c r="A9" s="17" t="s">
        <v>116</v>
      </c>
      <c r="B9" s="38" t="s">
        <v>480</v>
      </c>
      <c r="C9" s="32">
        <v>99298</v>
      </c>
      <c r="D9" s="32"/>
      <c r="E9" s="32"/>
      <c r="F9" s="32"/>
      <c r="G9" s="32"/>
      <c r="H9" s="32"/>
      <c r="I9" s="32"/>
      <c r="J9" s="32"/>
      <c r="K9" s="42">
        <f t="shared" si="0"/>
        <v>99298</v>
      </c>
      <c r="L9" s="18"/>
      <c r="M9" s="18"/>
      <c r="N9" s="18"/>
      <c r="O9" s="18"/>
      <c r="P9" s="18"/>
      <c r="Q9" s="18"/>
      <c r="R9" s="18"/>
      <c r="S9" s="18"/>
      <c r="T9" s="51"/>
      <c r="U9" s="18"/>
      <c r="V9" s="18"/>
      <c r="W9" s="18"/>
    </row>
    <row r="10" spans="1:23" ht="36" customHeight="1" x14ac:dyDescent="0.25">
      <c r="A10" s="17" t="s">
        <v>157</v>
      </c>
      <c r="B10" s="38" t="s">
        <v>481</v>
      </c>
      <c r="C10" s="32">
        <v>40973</v>
      </c>
      <c r="D10" s="32"/>
      <c r="E10" s="32">
        <v>5000</v>
      </c>
      <c r="F10" s="32"/>
      <c r="G10" s="32"/>
      <c r="H10" s="32"/>
      <c r="I10" s="32"/>
      <c r="J10" s="32">
        <v>105000</v>
      </c>
      <c r="K10" s="42">
        <f t="shared" si="0"/>
        <v>150973</v>
      </c>
      <c r="L10" s="18"/>
      <c r="M10" s="18"/>
      <c r="N10" s="18"/>
      <c r="O10" s="18"/>
      <c r="P10" s="18"/>
      <c r="Q10" s="18"/>
      <c r="R10" s="18"/>
      <c r="S10" s="18"/>
      <c r="T10" s="51"/>
      <c r="U10" s="18"/>
      <c r="V10" s="18"/>
      <c r="W10" s="18"/>
    </row>
    <row r="11" spans="1:23" ht="29.25" customHeight="1" x14ac:dyDescent="0.25">
      <c r="A11" s="17" t="s">
        <v>157</v>
      </c>
      <c r="B11" s="38" t="s">
        <v>482</v>
      </c>
      <c r="C11" s="32">
        <v>21777</v>
      </c>
      <c r="D11" s="32"/>
      <c r="E11" s="32">
        <v>5000</v>
      </c>
      <c r="F11" s="32"/>
      <c r="G11" s="32"/>
      <c r="H11" s="32"/>
      <c r="I11" s="32"/>
      <c r="J11" s="32">
        <v>20000</v>
      </c>
      <c r="K11" s="42">
        <f t="shared" si="0"/>
        <v>46777</v>
      </c>
      <c r="L11" s="18"/>
      <c r="M11" s="18"/>
      <c r="N11" s="18"/>
      <c r="O11" s="18"/>
      <c r="P11" s="18"/>
      <c r="Q11" s="18"/>
      <c r="R11" s="18"/>
      <c r="S11" s="18"/>
      <c r="T11" s="51"/>
      <c r="U11" s="18"/>
      <c r="V11" s="18"/>
      <c r="W11" s="18"/>
    </row>
    <row r="12" spans="1:23" ht="30.75" customHeight="1" x14ac:dyDescent="0.25">
      <c r="A12" s="17" t="s">
        <v>157</v>
      </c>
      <c r="B12" s="38" t="s">
        <v>492</v>
      </c>
      <c r="C12" s="32">
        <v>14522</v>
      </c>
      <c r="D12" s="32"/>
      <c r="E12" s="32"/>
      <c r="F12" s="32"/>
      <c r="G12" s="32"/>
      <c r="H12" s="32">
        <v>54850</v>
      </c>
      <c r="I12" s="32"/>
      <c r="J12" s="32"/>
      <c r="K12" s="42">
        <f t="shared" si="0"/>
        <v>69372</v>
      </c>
      <c r="L12" s="18"/>
      <c r="M12" s="18"/>
      <c r="N12" s="18"/>
      <c r="O12" s="18"/>
      <c r="P12" s="18"/>
      <c r="Q12" s="18"/>
      <c r="R12" s="18"/>
      <c r="S12" s="18"/>
      <c r="T12" s="51"/>
      <c r="U12" s="18"/>
      <c r="V12" s="18"/>
      <c r="W12" s="18"/>
    </row>
    <row r="13" spans="1:23" ht="36" customHeight="1" x14ac:dyDescent="0.25">
      <c r="A13" s="17" t="s">
        <v>157</v>
      </c>
      <c r="B13" s="38" t="s">
        <v>496</v>
      </c>
      <c r="C13" s="32">
        <v>16025</v>
      </c>
      <c r="D13" s="32">
        <v>4000</v>
      </c>
      <c r="E13" s="32">
        <v>7500</v>
      </c>
      <c r="F13" s="32">
        <v>124385</v>
      </c>
      <c r="G13" s="32">
        <v>15344</v>
      </c>
      <c r="H13" s="32"/>
      <c r="I13" s="32"/>
      <c r="J13" s="32"/>
      <c r="K13" s="42">
        <f t="shared" si="0"/>
        <v>167254</v>
      </c>
      <c r="L13" s="18"/>
      <c r="M13" s="18"/>
      <c r="N13" s="18"/>
      <c r="O13" s="18"/>
      <c r="P13" s="18"/>
      <c r="Q13" s="18"/>
      <c r="R13" s="18"/>
      <c r="S13" s="18"/>
      <c r="T13" s="51"/>
      <c r="U13" s="18"/>
      <c r="V13" s="18"/>
      <c r="W13" s="18"/>
    </row>
    <row r="14" spans="1:23" s="21" customFormat="1" ht="39" customHeight="1" x14ac:dyDescent="0.25">
      <c r="A14" s="19" t="s">
        <v>447</v>
      </c>
      <c r="B14" s="39" t="s">
        <v>495</v>
      </c>
      <c r="C14" s="33">
        <v>7344</v>
      </c>
      <c r="D14" s="33">
        <v>4000</v>
      </c>
      <c r="E14" s="33">
        <v>3500</v>
      </c>
      <c r="F14" s="33">
        <v>58319</v>
      </c>
      <c r="G14" s="33"/>
      <c r="H14" s="33"/>
      <c r="I14" s="33"/>
      <c r="J14" s="33"/>
      <c r="K14" s="42">
        <f t="shared" si="0"/>
        <v>73163</v>
      </c>
      <c r="L14" s="20"/>
      <c r="M14" s="20"/>
      <c r="N14" s="20"/>
      <c r="O14" s="20"/>
      <c r="P14" s="20"/>
      <c r="Q14" s="20"/>
      <c r="R14" s="20"/>
      <c r="S14" s="20"/>
      <c r="T14" s="52"/>
      <c r="U14" s="20"/>
      <c r="V14" s="20"/>
      <c r="W14" s="20"/>
    </row>
    <row r="15" spans="1:23" s="21" customFormat="1" ht="47.25" customHeight="1" x14ac:dyDescent="0.25">
      <c r="A15" s="19" t="s">
        <v>448</v>
      </c>
      <c r="B15" s="39" t="s">
        <v>494</v>
      </c>
      <c r="C15" s="33">
        <v>5335</v>
      </c>
      <c r="D15" s="33">
        <v>4000</v>
      </c>
      <c r="E15" s="33">
        <v>10000</v>
      </c>
      <c r="F15" s="33">
        <v>254600</v>
      </c>
      <c r="G15" s="33"/>
      <c r="H15" s="33"/>
      <c r="I15" s="33"/>
      <c r="J15" s="33"/>
      <c r="K15" s="42">
        <f t="shared" si="0"/>
        <v>273935</v>
      </c>
      <c r="L15" s="20"/>
      <c r="M15" s="20"/>
      <c r="N15" s="20"/>
      <c r="O15" s="20"/>
      <c r="P15" s="20"/>
      <c r="Q15" s="20"/>
      <c r="R15" s="20"/>
      <c r="S15" s="20"/>
      <c r="T15" s="52"/>
      <c r="U15" s="20"/>
      <c r="V15" s="20"/>
      <c r="W15" s="20"/>
    </row>
    <row r="16" spans="1:23" s="21" customFormat="1" ht="34.5" customHeight="1" x14ac:dyDescent="0.25">
      <c r="A16" s="19" t="s">
        <v>450</v>
      </c>
      <c r="B16" s="39" t="s">
        <v>493</v>
      </c>
      <c r="C16" s="33">
        <v>6810</v>
      </c>
      <c r="D16" s="33">
        <v>4000</v>
      </c>
      <c r="E16" s="33">
        <v>13000</v>
      </c>
      <c r="F16" s="33">
        <v>306470</v>
      </c>
      <c r="G16" s="33"/>
      <c r="H16" s="33"/>
      <c r="I16" s="33"/>
      <c r="J16" s="33"/>
      <c r="K16" s="42">
        <f t="shared" si="0"/>
        <v>330280</v>
      </c>
      <c r="L16" s="20"/>
      <c r="M16" s="20"/>
      <c r="N16" s="20"/>
      <c r="O16" s="20"/>
      <c r="P16" s="20"/>
      <c r="Q16" s="20"/>
      <c r="R16" s="20"/>
      <c r="S16" s="20"/>
      <c r="T16" s="52"/>
      <c r="U16" s="20"/>
      <c r="V16" s="20"/>
      <c r="W16" s="20"/>
    </row>
    <row r="17" spans="1:23" s="21" customFormat="1" ht="45.75" customHeight="1" x14ac:dyDescent="0.25">
      <c r="A17" s="19" t="s">
        <v>109</v>
      </c>
      <c r="B17" s="39" t="s">
        <v>499</v>
      </c>
      <c r="C17" s="33">
        <v>9915</v>
      </c>
      <c r="D17" s="33">
        <v>6000</v>
      </c>
      <c r="E17" s="33">
        <v>12000</v>
      </c>
      <c r="F17" s="33">
        <v>409000</v>
      </c>
      <c r="G17" s="33"/>
      <c r="H17" s="33"/>
      <c r="I17" s="33"/>
      <c r="J17" s="33"/>
      <c r="K17" s="42">
        <f>SUM(C17:J17)</f>
        <v>436915</v>
      </c>
      <c r="L17" s="20"/>
      <c r="M17" s="20"/>
      <c r="N17" s="20"/>
      <c r="O17" s="20"/>
      <c r="P17" s="20"/>
      <c r="Q17" s="20"/>
      <c r="R17" s="20"/>
      <c r="S17" s="20"/>
      <c r="T17" s="52"/>
      <c r="U17" s="20"/>
      <c r="V17" s="20"/>
      <c r="W17" s="20"/>
    </row>
    <row r="18" spans="1:23" s="21" customFormat="1" ht="49.5" customHeight="1" x14ac:dyDescent="0.25">
      <c r="A18" s="19" t="s">
        <v>108</v>
      </c>
      <c r="B18" s="39" t="s">
        <v>498</v>
      </c>
      <c r="C18" s="33">
        <v>9025</v>
      </c>
      <c r="D18" s="33">
        <v>6000</v>
      </c>
      <c r="E18" s="33">
        <v>20000</v>
      </c>
      <c r="F18" s="33">
        <v>684020</v>
      </c>
      <c r="G18" s="33"/>
      <c r="H18" s="33"/>
      <c r="I18" s="33"/>
      <c r="J18" s="33"/>
      <c r="K18" s="42">
        <f>SUM(C18:J18)</f>
        <v>719045</v>
      </c>
      <c r="L18" s="20"/>
      <c r="M18" s="20"/>
      <c r="N18" s="20"/>
      <c r="O18" s="20"/>
      <c r="P18" s="20"/>
      <c r="Q18" s="20"/>
      <c r="R18" s="20"/>
      <c r="S18" s="20"/>
      <c r="T18" s="52"/>
      <c r="U18" s="20"/>
      <c r="V18" s="20"/>
      <c r="W18" s="20"/>
    </row>
    <row r="19" spans="1:23" s="21" customFormat="1" ht="28.5" x14ac:dyDescent="0.25">
      <c r="A19" s="19" t="s">
        <v>116</v>
      </c>
      <c r="B19" s="39" t="s">
        <v>483</v>
      </c>
      <c r="C19" s="33">
        <v>246738</v>
      </c>
      <c r="D19" s="33">
        <v>44250</v>
      </c>
      <c r="E19" s="33"/>
      <c r="F19" s="33"/>
      <c r="G19" s="33">
        <v>30678</v>
      </c>
      <c r="H19" s="33"/>
      <c r="I19" s="34">
        <v>14896</v>
      </c>
      <c r="J19" s="33"/>
      <c r="K19" s="42">
        <f t="shared" ref="K19:K28" si="1">SUM(C19:J19)</f>
        <v>336562</v>
      </c>
      <c r="L19" s="20"/>
      <c r="M19" s="20"/>
      <c r="N19" s="20"/>
      <c r="O19" s="20"/>
      <c r="P19" s="20"/>
      <c r="Q19" s="20"/>
      <c r="R19" s="20"/>
      <c r="S19" s="20"/>
      <c r="T19" s="52"/>
      <c r="U19" s="20"/>
      <c r="V19" s="20"/>
      <c r="W19" s="20"/>
    </row>
    <row r="20" spans="1:23" s="21" customFormat="1" ht="35.25" customHeight="1" x14ac:dyDescent="0.25">
      <c r="A20" s="19" t="s">
        <v>157</v>
      </c>
      <c r="B20" s="39" t="s">
        <v>484</v>
      </c>
      <c r="C20" s="33">
        <v>47840</v>
      </c>
      <c r="D20" s="32">
        <v>5000</v>
      </c>
      <c r="E20" s="33">
        <v>55000</v>
      </c>
      <c r="F20" s="33"/>
      <c r="G20" s="33">
        <v>17733</v>
      </c>
      <c r="H20" s="33"/>
      <c r="I20" s="34">
        <v>9090</v>
      </c>
      <c r="J20" s="33"/>
      <c r="K20" s="42">
        <f t="shared" si="1"/>
        <v>134663</v>
      </c>
      <c r="L20" s="20"/>
      <c r="M20" s="20"/>
      <c r="N20" s="20"/>
      <c r="O20" s="20"/>
      <c r="P20" s="20"/>
      <c r="Q20" s="20"/>
      <c r="R20" s="20"/>
      <c r="S20" s="20"/>
      <c r="T20" s="52"/>
      <c r="U20" s="20"/>
      <c r="V20" s="20"/>
      <c r="W20" s="20"/>
    </row>
    <row r="21" spans="1:23" s="21" customFormat="1" ht="32.25" customHeight="1" x14ac:dyDescent="0.25">
      <c r="A21" s="19" t="s">
        <v>447</v>
      </c>
      <c r="B21" s="39" t="s">
        <v>502</v>
      </c>
      <c r="C21" s="33">
        <v>43448</v>
      </c>
      <c r="D21" s="32">
        <v>5000</v>
      </c>
      <c r="E21" s="33">
        <v>40000</v>
      </c>
      <c r="F21" s="33"/>
      <c r="G21" s="33"/>
      <c r="H21" s="33"/>
      <c r="I21" s="33"/>
      <c r="J21" s="33"/>
      <c r="K21" s="42">
        <f t="shared" si="1"/>
        <v>88448</v>
      </c>
      <c r="L21" s="20"/>
      <c r="M21" s="20"/>
      <c r="N21" s="20"/>
      <c r="O21" s="20"/>
      <c r="P21" s="20"/>
      <c r="Q21" s="20"/>
      <c r="R21" s="20"/>
      <c r="S21" s="20"/>
      <c r="T21" s="52"/>
      <c r="U21" s="20"/>
      <c r="V21" s="20"/>
      <c r="W21" s="20"/>
    </row>
    <row r="22" spans="1:23" s="21" customFormat="1" ht="30" customHeight="1" x14ac:dyDescent="0.25">
      <c r="A22" s="19" t="s">
        <v>448</v>
      </c>
      <c r="B22" s="39" t="s">
        <v>500</v>
      </c>
      <c r="C22" s="33">
        <v>35920</v>
      </c>
      <c r="D22" s="32">
        <v>5000</v>
      </c>
      <c r="E22" s="33">
        <v>30000</v>
      </c>
      <c r="F22" s="33"/>
      <c r="G22" s="33"/>
      <c r="H22" s="33"/>
      <c r="I22" s="33"/>
      <c r="J22" s="33"/>
      <c r="K22" s="42">
        <f t="shared" si="1"/>
        <v>70920</v>
      </c>
      <c r="L22" s="20"/>
      <c r="M22" s="20"/>
      <c r="N22" s="20"/>
      <c r="O22" s="20"/>
      <c r="P22" s="20"/>
      <c r="Q22" s="20"/>
      <c r="R22" s="20"/>
      <c r="S22" s="20"/>
      <c r="T22" s="52"/>
      <c r="U22" s="20"/>
      <c r="V22" s="20"/>
      <c r="W22" s="20"/>
    </row>
    <row r="23" spans="1:23" ht="31.5" customHeight="1" x14ac:dyDescent="0.25">
      <c r="A23" s="17" t="s">
        <v>450</v>
      </c>
      <c r="B23" s="39" t="s">
        <v>501</v>
      </c>
      <c r="C23" s="32">
        <v>52400</v>
      </c>
      <c r="D23" s="32">
        <v>5000</v>
      </c>
      <c r="E23" s="32">
        <v>12000</v>
      </c>
      <c r="F23" s="32"/>
      <c r="G23" s="32"/>
      <c r="H23" s="32"/>
      <c r="I23" s="32"/>
      <c r="J23" s="32"/>
      <c r="K23" s="42">
        <f t="shared" si="1"/>
        <v>69400</v>
      </c>
      <c r="L23" s="18"/>
      <c r="M23" s="18"/>
      <c r="N23" s="18"/>
      <c r="O23" s="18"/>
      <c r="P23" s="18"/>
      <c r="Q23" s="18"/>
      <c r="R23" s="18"/>
      <c r="S23" s="18"/>
      <c r="T23" s="51"/>
      <c r="U23" s="18"/>
      <c r="V23" s="18"/>
      <c r="W23" s="18"/>
    </row>
    <row r="24" spans="1:23" ht="27.75" customHeight="1" x14ac:dyDescent="0.25">
      <c r="A24" s="17" t="s">
        <v>109</v>
      </c>
      <c r="B24" s="39" t="s">
        <v>503</v>
      </c>
      <c r="C24" s="32">
        <v>108816</v>
      </c>
      <c r="D24" s="32">
        <v>15000</v>
      </c>
      <c r="E24" s="32">
        <v>20000</v>
      </c>
      <c r="F24" s="32"/>
      <c r="G24" s="32"/>
      <c r="H24" s="32"/>
      <c r="I24" s="32"/>
      <c r="J24" s="32"/>
      <c r="K24" s="42">
        <f t="shared" si="1"/>
        <v>143816</v>
      </c>
      <c r="L24" s="18"/>
      <c r="M24" s="18"/>
      <c r="N24" s="18"/>
      <c r="O24" s="18"/>
      <c r="P24" s="18"/>
      <c r="Q24" s="18"/>
      <c r="R24" s="18"/>
      <c r="S24" s="18"/>
      <c r="T24" s="51"/>
      <c r="U24" s="18"/>
      <c r="V24" s="18"/>
      <c r="W24" s="18"/>
    </row>
    <row r="25" spans="1:23" ht="34.5" customHeight="1" x14ac:dyDescent="0.25">
      <c r="A25" s="17" t="s">
        <v>108</v>
      </c>
      <c r="B25" s="39" t="s">
        <v>504</v>
      </c>
      <c r="C25" s="32">
        <v>117220</v>
      </c>
      <c r="D25" s="32">
        <v>15000</v>
      </c>
      <c r="E25" s="32">
        <v>75000</v>
      </c>
      <c r="F25" s="32"/>
      <c r="G25" s="32"/>
      <c r="H25" s="32"/>
      <c r="I25" s="32"/>
      <c r="J25" s="32"/>
      <c r="K25" s="42">
        <f t="shared" si="1"/>
        <v>207220</v>
      </c>
      <c r="L25" s="18"/>
      <c r="M25" s="18"/>
      <c r="N25" s="18"/>
      <c r="O25" s="18"/>
      <c r="P25" s="18"/>
      <c r="Q25" s="18"/>
      <c r="R25" s="18"/>
      <c r="S25" s="18"/>
      <c r="T25" s="51"/>
      <c r="U25" s="18"/>
      <c r="V25" s="18"/>
      <c r="W25" s="18"/>
    </row>
    <row r="26" spans="1:23" ht="30.75" customHeight="1" x14ac:dyDescent="0.25">
      <c r="A26" s="17" t="s">
        <v>156</v>
      </c>
      <c r="B26" s="39" t="s">
        <v>490</v>
      </c>
      <c r="C26" s="32">
        <v>33990</v>
      </c>
      <c r="D26" s="32"/>
      <c r="E26" s="32"/>
      <c r="F26" s="32"/>
      <c r="G26" s="32"/>
      <c r="H26" s="32"/>
      <c r="I26" s="32"/>
      <c r="J26" s="32"/>
      <c r="K26" s="42">
        <f t="shared" si="1"/>
        <v>33990</v>
      </c>
      <c r="L26" s="18"/>
      <c r="M26" s="18"/>
      <c r="N26" s="18"/>
      <c r="O26" s="18"/>
      <c r="P26" s="18"/>
      <c r="Q26" s="18"/>
      <c r="R26" s="18"/>
      <c r="S26" s="18"/>
      <c r="T26" s="51"/>
      <c r="U26" s="18"/>
      <c r="V26" s="18"/>
      <c r="W26" s="18"/>
    </row>
    <row r="27" spans="1:23" ht="28.5" customHeight="1" x14ac:dyDescent="0.25">
      <c r="A27" s="17" t="s">
        <v>157</v>
      </c>
      <c r="B27" s="39" t="s">
        <v>489</v>
      </c>
      <c r="C27" s="32">
        <v>109951</v>
      </c>
      <c r="D27" s="32"/>
      <c r="E27" s="32">
        <v>222200</v>
      </c>
      <c r="F27" s="32"/>
      <c r="G27" s="32"/>
      <c r="H27" s="32"/>
      <c r="I27" s="32"/>
      <c r="J27" s="32">
        <v>58500</v>
      </c>
      <c r="K27" s="42">
        <f t="shared" si="1"/>
        <v>390651</v>
      </c>
      <c r="L27" s="18"/>
      <c r="M27" s="18"/>
      <c r="N27" s="18"/>
      <c r="O27" s="18"/>
      <c r="P27" s="18"/>
      <c r="Q27" s="18"/>
      <c r="R27" s="18"/>
      <c r="S27" s="18"/>
      <c r="T27" s="51"/>
      <c r="U27" s="18"/>
      <c r="V27" s="18"/>
      <c r="W27" s="18"/>
    </row>
    <row r="28" spans="1:23" ht="20.25" customHeight="1" x14ac:dyDescent="0.25">
      <c r="A28" s="17" t="s">
        <v>157</v>
      </c>
      <c r="B28" s="38" t="s">
        <v>488</v>
      </c>
      <c r="C28" s="32">
        <v>13205</v>
      </c>
      <c r="D28" s="32">
        <v>10200</v>
      </c>
      <c r="E28" s="32"/>
      <c r="F28" s="32"/>
      <c r="G28" s="32"/>
      <c r="H28" s="32"/>
      <c r="I28" s="32"/>
      <c r="J28" s="32"/>
      <c r="K28" s="42">
        <f t="shared" si="1"/>
        <v>23405</v>
      </c>
      <c r="L28" s="18"/>
      <c r="M28" s="18"/>
      <c r="N28" s="18"/>
      <c r="O28" s="18"/>
      <c r="P28" s="18"/>
      <c r="Q28" s="18"/>
      <c r="R28" s="18"/>
      <c r="S28" s="18"/>
      <c r="T28" s="51"/>
      <c r="U28" s="18"/>
      <c r="V28" s="18"/>
      <c r="W28" s="18"/>
    </row>
    <row r="29" spans="1:23" ht="25.5" customHeight="1" x14ac:dyDescent="0.25">
      <c r="A29" s="17" t="s">
        <v>157</v>
      </c>
      <c r="B29" s="38" t="s">
        <v>487</v>
      </c>
      <c r="C29" s="32">
        <v>78023</v>
      </c>
      <c r="D29" s="32"/>
      <c r="E29" s="32">
        <v>2000</v>
      </c>
      <c r="F29" s="32"/>
      <c r="G29" s="32"/>
      <c r="H29" s="32"/>
      <c r="I29" s="32"/>
      <c r="J29" s="32">
        <v>51000</v>
      </c>
      <c r="K29" s="42">
        <f>SUM(C29:J29)</f>
        <v>131023</v>
      </c>
      <c r="L29" s="18"/>
      <c r="M29" s="18"/>
      <c r="N29" s="18"/>
      <c r="O29" s="18"/>
      <c r="P29" s="18"/>
      <c r="Q29" s="18"/>
      <c r="R29" s="18"/>
      <c r="S29" s="18"/>
      <c r="T29" s="51"/>
      <c r="U29" s="18"/>
      <c r="V29" s="18"/>
      <c r="W29" s="18"/>
    </row>
    <row r="30" spans="1:23" ht="33.75" customHeight="1" x14ac:dyDescent="0.25">
      <c r="A30" s="17" t="s">
        <v>156</v>
      </c>
      <c r="B30" s="38" t="s">
        <v>497</v>
      </c>
      <c r="C30" s="32">
        <v>367953</v>
      </c>
      <c r="D30" s="32">
        <v>9000</v>
      </c>
      <c r="E30" s="32"/>
      <c r="F30" s="32"/>
      <c r="G30" s="32"/>
      <c r="H30" s="32"/>
      <c r="I30" s="32"/>
      <c r="J30" s="32"/>
      <c r="K30" s="42">
        <f>SUM(C30:J30)</f>
        <v>376953</v>
      </c>
      <c r="L30" s="18"/>
      <c r="M30" s="18"/>
      <c r="N30" s="18"/>
      <c r="O30" s="18"/>
      <c r="P30" s="18"/>
      <c r="Q30" s="18"/>
      <c r="R30" s="18"/>
      <c r="S30" s="18"/>
      <c r="T30" s="51"/>
      <c r="U30" s="18"/>
      <c r="V30" s="18"/>
      <c r="W30" s="18"/>
    </row>
    <row r="31" spans="1:23" ht="22.5" customHeight="1" x14ac:dyDescent="0.25">
      <c r="A31" s="17" t="s">
        <v>157</v>
      </c>
      <c r="B31" s="38" t="s">
        <v>486</v>
      </c>
      <c r="C31" s="32">
        <v>22215</v>
      </c>
      <c r="D31" s="32"/>
      <c r="E31" s="32"/>
      <c r="F31" s="32"/>
      <c r="G31" s="32"/>
      <c r="H31" s="32"/>
      <c r="I31" s="32"/>
      <c r="J31" s="32"/>
      <c r="K31" s="42">
        <f t="shared" ref="K31:K32" si="2">SUM(C31:J31)</f>
        <v>22215</v>
      </c>
      <c r="L31" s="18"/>
      <c r="M31" s="18"/>
      <c r="N31" s="18"/>
      <c r="O31" s="18"/>
      <c r="P31" s="18"/>
      <c r="Q31" s="18"/>
      <c r="R31" s="18"/>
      <c r="S31" s="18"/>
      <c r="T31" s="51"/>
      <c r="U31" s="18"/>
      <c r="V31" s="18"/>
      <c r="W31" s="18"/>
    </row>
    <row r="32" spans="1:23" ht="22.5" customHeight="1" x14ac:dyDescent="0.25">
      <c r="A32" s="17" t="s">
        <v>108</v>
      </c>
      <c r="B32" s="40" t="s">
        <v>485</v>
      </c>
      <c r="C32" s="32">
        <v>4386</v>
      </c>
      <c r="D32" s="32"/>
      <c r="E32" s="32"/>
      <c r="F32" s="32"/>
      <c r="G32" s="32"/>
      <c r="H32" s="32"/>
      <c r="I32" s="32"/>
      <c r="J32" s="32">
        <v>14000</v>
      </c>
      <c r="K32" s="42">
        <f t="shared" si="2"/>
        <v>18386</v>
      </c>
      <c r="L32" s="18"/>
      <c r="M32" s="18"/>
      <c r="N32" s="18"/>
      <c r="O32" s="18"/>
      <c r="P32" s="18"/>
      <c r="Q32" s="18"/>
      <c r="R32" s="18"/>
      <c r="S32" s="18"/>
      <c r="T32" s="51"/>
      <c r="U32" s="18"/>
      <c r="V32" s="18"/>
      <c r="W32" s="18"/>
    </row>
    <row r="34" spans="1:20" x14ac:dyDescent="0.2">
      <c r="A34" s="29" t="s">
        <v>10</v>
      </c>
      <c r="K34" s="30">
        <v>337583</v>
      </c>
    </row>
    <row r="36" spans="1:20" s="24" customFormat="1" ht="15.75" x14ac:dyDescent="0.25">
      <c r="A36" s="25" t="s">
        <v>9</v>
      </c>
      <c r="C36" s="44">
        <f t="shared" ref="C36:J36" si="3">SUM(C4:C32)</f>
        <v>1694474</v>
      </c>
      <c r="D36" s="44">
        <f t="shared" si="3"/>
        <v>143950</v>
      </c>
      <c r="E36" s="44">
        <f t="shared" si="3"/>
        <v>811200</v>
      </c>
      <c r="F36" s="44">
        <f t="shared" si="3"/>
        <v>1836794</v>
      </c>
      <c r="G36" s="44">
        <f t="shared" si="3"/>
        <v>63755</v>
      </c>
      <c r="H36" s="44">
        <f t="shared" si="3"/>
        <v>54850</v>
      </c>
      <c r="I36" s="44">
        <f>SUM(I4:I32)</f>
        <v>23986</v>
      </c>
      <c r="J36" s="44">
        <f t="shared" si="3"/>
        <v>248500</v>
      </c>
      <c r="K36" s="45">
        <f>SUM(K4:K35)</f>
        <v>5215092</v>
      </c>
      <c r="T36" s="46">
        <f>SUM(T4:T32)</f>
        <v>0</v>
      </c>
    </row>
    <row r="39" spans="1:20" x14ac:dyDescent="0.2">
      <c r="A39" s="98" t="s">
        <v>636</v>
      </c>
    </row>
    <row r="40" spans="1:20" ht="21.75" customHeight="1" x14ac:dyDescent="0.2">
      <c r="A40" s="110" t="s">
        <v>637</v>
      </c>
      <c r="B40" s="104">
        <f>K36</f>
        <v>5215092</v>
      </c>
    </row>
    <row r="41" spans="1:20" ht="20.25" customHeight="1" x14ac:dyDescent="0.2">
      <c r="A41" s="100" t="s">
        <v>638</v>
      </c>
      <c r="B41" s="105">
        <v>3909739</v>
      </c>
      <c r="C41" s="109"/>
    </row>
    <row r="42" spans="1:20" ht="21.75" customHeight="1" x14ac:dyDescent="0.2">
      <c r="A42" s="101" t="s">
        <v>643</v>
      </c>
      <c r="B42" s="106">
        <v>1065353</v>
      </c>
    </row>
    <row r="43" spans="1:20" ht="18.75" customHeight="1" x14ac:dyDescent="0.2">
      <c r="A43" s="101" t="s">
        <v>644</v>
      </c>
      <c r="B43" s="106">
        <v>240000</v>
      </c>
    </row>
  </sheetData>
  <mergeCells count="2">
    <mergeCell ref="C1:I1"/>
    <mergeCell ref="O1:U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38"/>
  <sheetViews>
    <sheetView zoomScale="80" zoomScaleNormal="80" workbookViewId="0">
      <pane xSplit="1" topLeftCell="B1" activePane="topRight" state="frozen"/>
      <selection pane="topRight" activeCell="M5" sqref="M5:M23"/>
    </sheetView>
  </sheetViews>
  <sheetFormatPr defaultColWidth="9.140625" defaultRowHeight="18" x14ac:dyDescent="0.25"/>
  <cols>
    <col min="1" max="1" width="24.7109375" style="65" customWidth="1"/>
    <col min="2" max="2" width="15.5703125" style="66" bestFit="1" customWidth="1"/>
    <col min="3" max="3" width="19.28515625" style="65" bestFit="1" customWidth="1"/>
    <col min="4" max="4" width="12.85546875" style="65" bestFit="1" customWidth="1"/>
    <col min="5" max="5" width="13.140625" style="65" bestFit="1" customWidth="1"/>
    <col min="6" max="6" width="14.5703125" style="65" customWidth="1"/>
    <col min="7" max="7" width="12.7109375" style="65" customWidth="1"/>
    <col min="8" max="8" width="12.5703125" style="65" customWidth="1"/>
    <col min="9" max="9" width="12.85546875" style="65" customWidth="1"/>
    <col min="10" max="11" width="13.5703125" style="65" bestFit="1" customWidth="1"/>
    <col min="12" max="12" width="9.140625" style="65"/>
    <col min="13" max="13" width="17.7109375" style="65" bestFit="1" customWidth="1"/>
    <col min="14" max="14" width="10.140625" style="65" customWidth="1"/>
    <col min="15" max="15" width="11.140625" style="65" customWidth="1"/>
    <col min="16" max="16" width="14.5703125" style="65" customWidth="1"/>
    <col min="17" max="17" width="12" style="65" customWidth="1"/>
    <col min="18" max="18" width="11.5703125" style="65" bestFit="1" customWidth="1"/>
    <col min="19" max="19" width="14.42578125" style="65" customWidth="1"/>
    <col min="20" max="20" width="11.5703125" style="65" bestFit="1" customWidth="1"/>
    <col min="21" max="21" width="12.5703125" style="65" bestFit="1" customWidth="1"/>
    <col min="22" max="16384" width="9.140625" style="65"/>
  </cols>
  <sheetData>
    <row r="1" spans="1:21" ht="22.5" customHeight="1" x14ac:dyDescent="0.25">
      <c r="C1" s="261" t="s">
        <v>626</v>
      </c>
      <c r="D1" s="261"/>
      <c r="E1" s="261"/>
      <c r="F1" s="261"/>
      <c r="G1" s="261"/>
      <c r="H1" s="261"/>
      <c r="I1" s="261"/>
      <c r="J1" s="261"/>
      <c r="K1" s="74"/>
      <c r="L1" s="67"/>
      <c r="M1" s="261" t="s">
        <v>627</v>
      </c>
      <c r="N1" s="261"/>
      <c r="O1" s="261"/>
      <c r="P1" s="261"/>
      <c r="Q1" s="261"/>
      <c r="R1" s="261"/>
      <c r="S1" s="261"/>
      <c r="T1" s="261"/>
    </row>
    <row r="2" spans="1:21" x14ac:dyDescent="0.25">
      <c r="C2" s="261"/>
      <c r="D2" s="261"/>
      <c r="E2" s="261"/>
      <c r="F2" s="261"/>
      <c r="G2" s="261"/>
      <c r="H2" s="261"/>
      <c r="I2" s="261"/>
      <c r="J2" s="261"/>
      <c r="K2" s="74"/>
      <c r="L2" s="67"/>
      <c r="M2" s="261"/>
      <c r="N2" s="261"/>
      <c r="O2" s="261"/>
      <c r="P2" s="261"/>
      <c r="Q2" s="261"/>
      <c r="R2" s="261"/>
      <c r="S2" s="261"/>
      <c r="T2" s="261"/>
    </row>
    <row r="3" spans="1:21" x14ac:dyDescent="0.25">
      <c r="C3" s="74"/>
      <c r="D3" s="74"/>
      <c r="E3" s="74"/>
      <c r="F3" s="74"/>
      <c r="G3" s="74"/>
      <c r="H3" s="74"/>
      <c r="I3" s="74"/>
      <c r="J3" s="74"/>
      <c r="K3" s="74"/>
      <c r="L3" s="67"/>
      <c r="M3" s="74"/>
      <c r="N3" s="74"/>
      <c r="O3" s="74"/>
      <c r="P3" s="74"/>
      <c r="Q3" s="74"/>
      <c r="R3" s="74"/>
      <c r="S3" s="74"/>
      <c r="T3" s="74"/>
    </row>
    <row r="4" spans="1:21" ht="26.25" x14ac:dyDescent="0.25">
      <c r="B4" s="65"/>
      <c r="C4" s="77" t="s">
        <v>2</v>
      </c>
      <c r="D4" s="85" t="s">
        <v>628</v>
      </c>
      <c r="E4" s="88" t="s">
        <v>629</v>
      </c>
      <c r="F4" s="85" t="s">
        <v>5</v>
      </c>
      <c r="G4" s="85" t="s">
        <v>6</v>
      </c>
      <c r="H4" s="85" t="s">
        <v>474</v>
      </c>
      <c r="I4" s="85" t="s">
        <v>7</v>
      </c>
      <c r="J4" s="75" t="s">
        <v>8</v>
      </c>
      <c r="K4" s="91" t="s">
        <v>630</v>
      </c>
      <c r="L4" s="68"/>
      <c r="M4" s="77" t="s">
        <v>2</v>
      </c>
      <c r="N4" s="85" t="s">
        <v>628</v>
      </c>
      <c r="O4" s="88" t="s">
        <v>629</v>
      </c>
      <c r="P4" s="85" t="s">
        <v>5</v>
      </c>
      <c r="Q4" s="85" t="s">
        <v>6</v>
      </c>
      <c r="R4" s="85" t="s">
        <v>474</v>
      </c>
      <c r="S4" s="85" t="s">
        <v>7</v>
      </c>
      <c r="T4" s="75" t="s">
        <v>8</v>
      </c>
      <c r="U4" s="91" t="s">
        <v>630</v>
      </c>
    </row>
    <row r="5" spans="1:21" x14ac:dyDescent="0.25">
      <c r="A5" s="81" t="s">
        <v>23</v>
      </c>
      <c r="C5" s="89">
        <v>1850</v>
      </c>
      <c r="D5" s="90"/>
      <c r="E5" s="90"/>
      <c r="F5" s="90"/>
      <c r="G5" s="90"/>
      <c r="H5" s="90"/>
      <c r="I5" s="90"/>
      <c r="J5" s="90"/>
      <c r="K5" s="86">
        <f t="shared" ref="K5:K22" si="0">SUM(C5:J5)</f>
        <v>1850</v>
      </c>
      <c r="L5" s="69"/>
      <c r="M5" s="215">
        <v>2487.6022795342997</v>
      </c>
      <c r="N5" s="90"/>
      <c r="O5" s="90"/>
      <c r="P5" s="90"/>
      <c r="Q5" s="90"/>
      <c r="R5" s="90"/>
      <c r="S5" s="90"/>
      <c r="T5" s="90"/>
      <c r="U5" s="86">
        <f>SUM(M5:T5)</f>
        <v>2487.6022795342997</v>
      </c>
    </row>
    <row r="6" spans="1:21" x14ac:dyDescent="0.25">
      <c r="A6" s="82" t="s">
        <v>30</v>
      </c>
      <c r="C6" s="78">
        <v>4820</v>
      </c>
      <c r="D6" s="86"/>
      <c r="E6" s="86">
        <v>5000</v>
      </c>
      <c r="F6" s="86"/>
      <c r="G6" s="86"/>
      <c r="H6" s="86"/>
      <c r="I6" s="86"/>
      <c r="J6" s="86"/>
      <c r="K6" s="86">
        <f t="shared" si="0"/>
        <v>9820</v>
      </c>
      <c r="L6" s="69"/>
      <c r="M6" s="216">
        <v>4613.7737643969995</v>
      </c>
      <c r="N6" s="86"/>
      <c r="O6" s="86"/>
      <c r="P6" s="86"/>
      <c r="Q6" s="86"/>
      <c r="R6" s="86"/>
      <c r="S6" s="86"/>
      <c r="T6" s="86"/>
      <c r="U6" s="86">
        <f t="shared" ref="U6:U22" si="1">SUM(M6:T6)</f>
        <v>4613.7737643969995</v>
      </c>
    </row>
    <row r="7" spans="1:21" x14ac:dyDescent="0.25">
      <c r="A7" s="82" t="s">
        <v>31</v>
      </c>
      <c r="C7" s="78">
        <v>7670</v>
      </c>
      <c r="D7" s="86"/>
      <c r="E7" s="86">
        <v>160000</v>
      </c>
      <c r="F7" s="86"/>
      <c r="G7" s="86"/>
      <c r="H7" s="86"/>
      <c r="I7" s="86"/>
      <c r="J7" s="86"/>
      <c r="K7" s="86">
        <f t="shared" si="0"/>
        <v>167670</v>
      </c>
      <c r="L7" s="69"/>
      <c r="M7" s="216">
        <v>2063.1352939398766</v>
      </c>
      <c r="N7" s="86"/>
      <c r="O7" s="86"/>
      <c r="P7" s="86"/>
      <c r="Q7" s="86"/>
      <c r="R7" s="86"/>
      <c r="S7" s="86"/>
      <c r="T7" s="86"/>
      <c r="U7" s="86">
        <f t="shared" si="1"/>
        <v>2063.1352939398766</v>
      </c>
    </row>
    <row r="8" spans="1:21" x14ac:dyDescent="0.25">
      <c r="A8" s="82" t="s">
        <v>32</v>
      </c>
      <c r="C8" s="79">
        <v>8140</v>
      </c>
      <c r="D8" s="87"/>
      <c r="E8" s="87">
        <v>15000</v>
      </c>
      <c r="F8" s="87"/>
      <c r="G8" s="87"/>
      <c r="H8" s="87"/>
      <c r="I8" s="87"/>
      <c r="J8" s="86"/>
      <c r="K8" s="86">
        <f t="shared" si="0"/>
        <v>23140</v>
      </c>
      <c r="L8" s="70"/>
      <c r="M8" s="217">
        <v>3671.2627015760454</v>
      </c>
      <c r="N8" s="87"/>
      <c r="O8" s="87"/>
      <c r="P8" s="87"/>
      <c r="Q8" s="87"/>
      <c r="R8" s="87"/>
      <c r="S8" s="87"/>
      <c r="T8" s="86"/>
      <c r="U8" s="86">
        <f t="shared" si="1"/>
        <v>3671.2627015760454</v>
      </c>
    </row>
    <row r="9" spans="1:21" x14ac:dyDescent="0.25">
      <c r="A9" s="82" t="s">
        <v>53</v>
      </c>
      <c r="C9" s="78">
        <v>4150</v>
      </c>
      <c r="D9" s="86"/>
      <c r="E9" s="86"/>
      <c r="F9" s="86"/>
      <c r="G9" s="86"/>
      <c r="H9" s="86"/>
      <c r="I9" s="86"/>
      <c r="J9" s="86"/>
      <c r="K9" s="86">
        <f t="shared" si="0"/>
        <v>4150</v>
      </c>
      <c r="L9" s="69"/>
      <c r="M9" s="216">
        <v>0</v>
      </c>
      <c r="N9" s="86"/>
      <c r="O9" s="86"/>
      <c r="P9" s="86"/>
      <c r="Q9" s="86"/>
      <c r="R9" s="86"/>
      <c r="S9" s="86"/>
      <c r="T9" s="86"/>
      <c r="U9" s="86">
        <f t="shared" si="1"/>
        <v>0</v>
      </c>
    </row>
    <row r="10" spans="1:21" x14ac:dyDescent="0.25">
      <c r="A10" s="82" t="s">
        <v>61</v>
      </c>
      <c r="C10" s="78">
        <v>9100</v>
      </c>
      <c r="D10" s="86"/>
      <c r="E10" s="86"/>
      <c r="F10" s="86"/>
      <c r="G10" s="86"/>
      <c r="H10" s="86"/>
      <c r="I10" s="86"/>
      <c r="J10" s="86"/>
      <c r="K10" s="86">
        <f t="shared" si="0"/>
        <v>9100</v>
      </c>
      <c r="L10" s="69"/>
      <c r="M10" s="216">
        <v>841.49814128042999</v>
      </c>
      <c r="N10" s="86"/>
      <c r="O10" s="86"/>
      <c r="P10" s="86"/>
      <c r="Q10" s="86"/>
      <c r="R10" s="86"/>
      <c r="S10" s="86"/>
      <c r="T10" s="86"/>
      <c r="U10" s="86">
        <f t="shared" si="1"/>
        <v>841.49814128042999</v>
      </c>
    </row>
    <row r="11" spans="1:21" x14ac:dyDescent="0.25">
      <c r="A11" s="82" t="s">
        <v>66</v>
      </c>
      <c r="C11" s="78">
        <v>13275</v>
      </c>
      <c r="D11" s="86"/>
      <c r="E11" s="86">
        <v>5000</v>
      </c>
      <c r="F11" s="86"/>
      <c r="G11" s="86"/>
      <c r="H11" s="86"/>
      <c r="I11" s="86"/>
      <c r="J11" s="86">
        <v>30000</v>
      </c>
      <c r="K11" s="86">
        <f t="shared" si="0"/>
        <v>48275</v>
      </c>
      <c r="L11" s="69"/>
      <c r="M11" s="216">
        <v>404.95464509285023</v>
      </c>
      <c r="N11" s="86"/>
      <c r="O11" s="86"/>
      <c r="P11" s="86"/>
      <c r="Q11" s="86"/>
      <c r="R11" s="86"/>
      <c r="S11" s="86"/>
      <c r="T11" s="86"/>
      <c r="U11" s="86">
        <f t="shared" si="1"/>
        <v>404.95464509285023</v>
      </c>
    </row>
    <row r="12" spans="1:21" x14ac:dyDescent="0.25">
      <c r="A12" s="82" t="s">
        <v>70</v>
      </c>
      <c r="C12" s="78">
        <v>5200</v>
      </c>
      <c r="D12" s="86"/>
      <c r="E12" s="86">
        <v>5000</v>
      </c>
      <c r="F12" s="86"/>
      <c r="G12" s="86"/>
      <c r="H12" s="86"/>
      <c r="I12" s="86"/>
      <c r="J12" s="86">
        <v>20000</v>
      </c>
      <c r="K12" s="86">
        <f t="shared" si="0"/>
        <v>30200</v>
      </c>
      <c r="L12" s="69"/>
      <c r="M12" s="216">
        <v>21.725922921657769</v>
      </c>
      <c r="N12" s="86"/>
      <c r="O12" s="86"/>
      <c r="P12" s="86"/>
      <c r="Q12" s="86"/>
      <c r="R12" s="86"/>
      <c r="S12" s="86"/>
      <c r="T12" s="86"/>
      <c r="U12" s="86">
        <f t="shared" si="1"/>
        <v>21.725922921657769</v>
      </c>
    </row>
    <row r="13" spans="1:21" x14ac:dyDescent="0.25">
      <c r="A13" s="83" t="s">
        <v>72</v>
      </c>
      <c r="C13" s="78">
        <v>7770</v>
      </c>
      <c r="D13" s="86"/>
      <c r="E13" s="86"/>
      <c r="F13" s="86"/>
      <c r="G13" s="86"/>
      <c r="H13" s="86">
        <v>26350</v>
      </c>
      <c r="I13" s="86"/>
      <c r="J13" s="86"/>
      <c r="K13" s="86">
        <f t="shared" si="0"/>
        <v>34120</v>
      </c>
      <c r="L13" s="69"/>
      <c r="M13" s="216">
        <v>1184.2936273761291</v>
      </c>
      <c r="N13" s="86"/>
      <c r="O13" s="86"/>
      <c r="P13" s="86"/>
      <c r="Q13" s="86"/>
      <c r="R13" s="86"/>
      <c r="S13" s="86"/>
      <c r="T13" s="86"/>
      <c r="U13" s="86">
        <f t="shared" si="1"/>
        <v>1184.2936273761291</v>
      </c>
    </row>
    <row r="14" spans="1:21" x14ac:dyDescent="0.25">
      <c r="A14" s="83" t="s">
        <v>78</v>
      </c>
      <c r="C14" s="78">
        <v>13225</v>
      </c>
      <c r="D14" s="86"/>
      <c r="E14" s="86">
        <v>7500</v>
      </c>
      <c r="F14" s="86">
        <v>124385</v>
      </c>
      <c r="G14" s="86">
        <v>15344</v>
      </c>
      <c r="H14" s="86"/>
      <c r="I14" s="86"/>
      <c r="J14" s="86"/>
      <c r="K14" s="86">
        <f t="shared" si="0"/>
        <v>160454</v>
      </c>
      <c r="L14" s="69"/>
      <c r="M14" s="216">
        <v>1990.7873394334501</v>
      </c>
      <c r="N14" s="86"/>
      <c r="O14" s="86"/>
      <c r="P14" s="86"/>
      <c r="Q14" s="86"/>
      <c r="R14" s="86"/>
      <c r="S14" s="86"/>
      <c r="T14" s="86"/>
      <c r="U14" s="86">
        <f t="shared" si="1"/>
        <v>1990.7873394334501</v>
      </c>
    </row>
    <row r="15" spans="1:21" x14ac:dyDescent="0.25">
      <c r="A15" s="83" t="s">
        <v>102</v>
      </c>
      <c r="C15" s="78">
        <v>8200</v>
      </c>
      <c r="D15" s="86"/>
      <c r="E15" s="86"/>
      <c r="F15" s="86"/>
      <c r="G15" s="86">
        <v>13930</v>
      </c>
      <c r="H15" s="86"/>
      <c r="I15" s="86">
        <v>2903</v>
      </c>
      <c r="J15" s="86"/>
      <c r="K15" s="86">
        <f t="shared" si="0"/>
        <v>25033</v>
      </c>
      <c r="L15" s="69"/>
      <c r="M15" s="216">
        <v>675.58917027508539</v>
      </c>
      <c r="N15" s="86"/>
      <c r="O15" s="86"/>
      <c r="P15" s="86"/>
      <c r="Q15" s="86"/>
      <c r="R15" s="86"/>
      <c r="S15" s="86"/>
      <c r="T15" s="86"/>
      <c r="U15" s="86">
        <f t="shared" si="1"/>
        <v>675.58917027508539</v>
      </c>
    </row>
    <row r="16" spans="1:21" x14ac:dyDescent="0.25">
      <c r="A16" s="83" t="s">
        <v>118</v>
      </c>
      <c r="C16" s="78">
        <v>14840</v>
      </c>
      <c r="D16" s="86"/>
      <c r="E16" s="86">
        <v>55000</v>
      </c>
      <c r="F16" s="86"/>
      <c r="G16" s="86">
        <v>17733</v>
      </c>
      <c r="H16" s="86"/>
      <c r="I16" s="86">
        <v>9090</v>
      </c>
      <c r="J16" s="86"/>
      <c r="K16" s="86">
        <f t="shared" si="0"/>
        <v>96663</v>
      </c>
      <c r="L16" s="69"/>
      <c r="M16" s="216">
        <v>206.16068257207925</v>
      </c>
      <c r="N16" s="86"/>
      <c r="O16" s="86"/>
      <c r="P16" s="86"/>
      <c r="Q16" s="86"/>
      <c r="R16" s="86"/>
      <c r="S16" s="86"/>
      <c r="T16" s="86"/>
      <c r="U16" s="86">
        <f t="shared" si="1"/>
        <v>206.16068257207925</v>
      </c>
    </row>
    <row r="17" spans="1:21" x14ac:dyDescent="0.25">
      <c r="A17" s="83" t="s">
        <v>145</v>
      </c>
      <c r="C17" s="78">
        <v>15975</v>
      </c>
      <c r="D17" s="86"/>
      <c r="E17" s="86">
        <v>80000</v>
      </c>
      <c r="F17" s="86"/>
      <c r="G17" s="86"/>
      <c r="H17" s="86"/>
      <c r="I17" s="86"/>
      <c r="J17" s="86">
        <v>50000</v>
      </c>
      <c r="K17" s="86">
        <f t="shared" si="0"/>
        <v>145975</v>
      </c>
      <c r="L17" s="69"/>
      <c r="M17" s="216">
        <v>5270.1688310834488</v>
      </c>
      <c r="N17" s="86"/>
      <c r="O17" s="86"/>
      <c r="P17" s="86"/>
      <c r="Q17" s="86"/>
      <c r="R17" s="86"/>
      <c r="S17" s="86"/>
      <c r="T17" s="86"/>
      <c r="U17" s="86">
        <f t="shared" si="1"/>
        <v>5270.1688310834488</v>
      </c>
    </row>
    <row r="18" spans="1:21" x14ac:dyDescent="0.25">
      <c r="A18" s="83" t="s">
        <v>146</v>
      </c>
      <c r="C18" s="78">
        <v>3475</v>
      </c>
      <c r="D18" s="86">
        <v>7200</v>
      </c>
      <c r="E18" s="86"/>
      <c r="F18" s="86"/>
      <c r="G18" s="86"/>
      <c r="H18" s="86"/>
      <c r="I18" s="86"/>
      <c r="J18" s="86"/>
      <c r="K18" s="86">
        <f t="shared" si="0"/>
        <v>10675</v>
      </c>
      <c r="L18" s="69"/>
      <c r="M18" s="216">
        <v>52.835714285714296</v>
      </c>
      <c r="N18" s="86"/>
      <c r="O18" s="86"/>
      <c r="P18" s="86"/>
      <c r="Q18" s="86"/>
      <c r="R18" s="86"/>
      <c r="S18" s="86"/>
      <c r="T18" s="86"/>
      <c r="U18" s="86">
        <f t="shared" si="1"/>
        <v>52.835714285714296</v>
      </c>
    </row>
    <row r="19" spans="1:21" x14ac:dyDescent="0.25">
      <c r="A19" s="83" t="s">
        <v>147</v>
      </c>
      <c r="C19" s="78">
        <v>6600</v>
      </c>
      <c r="D19" s="86"/>
      <c r="E19" s="86">
        <v>2000</v>
      </c>
      <c r="F19" s="86"/>
      <c r="G19" s="86"/>
      <c r="H19" s="86"/>
      <c r="I19" s="86"/>
      <c r="J19" s="86">
        <v>51000</v>
      </c>
      <c r="K19" s="86">
        <f t="shared" si="0"/>
        <v>59600</v>
      </c>
      <c r="L19" s="69"/>
      <c r="M19" s="216"/>
      <c r="N19" s="86"/>
      <c r="O19" s="86"/>
      <c r="P19" s="86"/>
      <c r="Q19" s="86"/>
      <c r="R19" s="86"/>
      <c r="S19" s="86"/>
      <c r="T19" s="86"/>
      <c r="U19" s="86">
        <f t="shared" si="1"/>
        <v>0</v>
      </c>
    </row>
    <row r="20" spans="1:21" x14ac:dyDescent="0.25">
      <c r="A20" s="83" t="s">
        <v>164</v>
      </c>
      <c r="C20" s="78">
        <v>38250</v>
      </c>
      <c r="D20" s="86"/>
      <c r="E20" s="86"/>
      <c r="F20" s="86"/>
      <c r="G20" s="86"/>
      <c r="H20" s="86"/>
      <c r="I20" s="86"/>
      <c r="J20" s="86"/>
      <c r="K20" s="86">
        <f t="shared" si="0"/>
        <v>38250</v>
      </c>
      <c r="L20" s="69"/>
      <c r="M20" s="216">
        <v>5577.9859242312859</v>
      </c>
      <c r="N20" s="86"/>
      <c r="O20" s="86"/>
      <c r="P20" s="86"/>
      <c r="Q20" s="86"/>
      <c r="R20" s="86"/>
      <c r="S20" s="86"/>
      <c r="T20" s="86"/>
      <c r="U20" s="86">
        <f t="shared" si="1"/>
        <v>5577.9859242312859</v>
      </c>
    </row>
    <row r="21" spans="1:21" x14ac:dyDescent="0.25">
      <c r="A21" s="84" t="s">
        <v>168</v>
      </c>
      <c r="C21" s="78">
        <v>3375</v>
      </c>
      <c r="D21" s="86"/>
      <c r="E21" s="86"/>
      <c r="F21" s="86"/>
      <c r="G21" s="86"/>
      <c r="H21" s="86"/>
      <c r="I21" s="86"/>
      <c r="J21" s="86"/>
      <c r="K21" s="86">
        <f t="shared" si="0"/>
        <v>3375</v>
      </c>
      <c r="L21" s="71"/>
      <c r="M21" s="216">
        <v>155.75954628627744</v>
      </c>
      <c r="N21" s="86"/>
      <c r="O21" s="86"/>
      <c r="P21" s="86"/>
      <c r="Q21" s="86"/>
      <c r="R21" s="86"/>
      <c r="S21" s="86"/>
      <c r="T21" s="86"/>
      <c r="U21" s="86">
        <f t="shared" si="1"/>
        <v>155.75954628627744</v>
      </c>
    </row>
    <row r="22" spans="1:21" x14ac:dyDescent="0.25">
      <c r="A22" s="82" t="s">
        <v>170</v>
      </c>
      <c r="C22" s="80">
        <v>3650</v>
      </c>
      <c r="D22" s="76"/>
      <c r="E22" s="76"/>
      <c r="F22" s="76"/>
      <c r="G22" s="76"/>
      <c r="H22" s="76"/>
      <c r="I22" s="76"/>
      <c r="J22" s="76"/>
      <c r="K22" s="76">
        <f t="shared" si="0"/>
        <v>3650</v>
      </c>
      <c r="L22" s="71"/>
      <c r="M22" s="218"/>
      <c r="N22" s="76"/>
      <c r="O22" s="76"/>
      <c r="P22" s="76"/>
      <c r="Q22" s="76"/>
      <c r="R22" s="76"/>
      <c r="S22" s="76"/>
      <c r="T22" s="76"/>
      <c r="U22" s="76">
        <f t="shared" si="1"/>
        <v>0</v>
      </c>
    </row>
    <row r="23" spans="1:21" x14ac:dyDescent="0.25">
      <c r="B23" s="72"/>
      <c r="K23" s="1" t="s">
        <v>632</v>
      </c>
      <c r="M23" s="201">
        <f>SUM(M5:M22)</f>
        <v>29217.533584285629</v>
      </c>
    </row>
    <row r="24" spans="1:21" x14ac:dyDescent="0.25">
      <c r="A24" s="93" t="s">
        <v>631</v>
      </c>
      <c r="B24" s="94">
        <v>59195</v>
      </c>
      <c r="C24" s="92">
        <f>SUM(C5:C22)</f>
        <v>169565</v>
      </c>
      <c r="D24" s="92">
        <f t="shared" ref="D24:J24" si="2">SUM(D5:D22)</f>
        <v>7200</v>
      </c>
      <c r="E24" s="92">
        <f t="shared" si="2"/>
        <v>334500</v>
      </c>
      <c r="F24" s="92">
        <f t="shared" si="2"/>
        <v>124385</v>
      </c>
      <c r="G24" s="92">
        <f t="shared" si="2"/>
        <v>47007</v>
      </c>
      <c r="H24" s="92">
        <f t="shared" si="2"/>
        <v>26350</v>
      </c>
      <c r="I24" s="92">
        <f t="shared" si="2"/>
        <v>11993</v>
      </c>
      <c r="J24" s="92">
        <f t="shared" si="2"/>
        <v>151000</v>
      </c>
      <c r="K24" s="95">
        <f>SUM(B24:J24)</f>
        <v>931195</v>
      </c>
    </row>
    <row r="25" spans="1:21" x14ac:dyDescent="0.25">
      <c r="B25" s="23"/>
    </row>
    <row r="26" spans="1:21" x14ac:dyDescent="0.25">
      <c r="A26" s="114" t="s">
        <v>637</v>
      </c>
      <c r="B26" s="105">
        <f>K24</f>
        <v>931195</v>
      </c>
    </row>
    <row r="27" spans="1:21" x14ac:dyDescent="0.25">
      <c r="A27" s="115" t="s">
        <v>638</v>
      </c>
      <c r="B27" s="105">
        <v>558392</v>
      </c>
    </row>
    <row r="28" spans="1:21" x14ac:dyDescent="0.25">
      <c r="A28" s="111" t="s">
        <v>639</v>
      </c>
      <c r="B28" s="106">
        <v>86365</v>
      </c>
    </row>
    <row r="29" spans="1:21" x14ac:dyDescent="0.25">
      <c r="A29" s="111" t="s">
        <v>640</v>
      </c>
      <c r="B29" s="106">
        <f>B24</f>
        <v>59195</v>
      </c>
    </row>
    <row r="30" spans="1:21" x14ac:dyDescent="0.25">
      <c r="A30" s="112" t="s">
        <v>641</v>
      </c>
      <c r="B30" s="107">
        <v>67245</v>
      </c>
    </row>
    <row r="31" spans="1:21" x14ac:dyDescent="0.25">
      <c r="A31" s="113" t="s">
        <v>645</v>
      </c>
      <c r="B31" s="106">
        <v>150000</v>
      </c>
    </row>
    <row r="32" spans="1:21" x14ac:dyDescent="0.25">
      <c r="A32" s="113" t="s">
        <v>646</v>
      </c>
      <c r="B32" s="106">
        <v>10000</v>
      </c>
    </row>
    <row r="33" spans="1:2" x14ac:dyDescent="0.25">
      <c r="A33" s="103" t="s">
        <v>742</v>
      </c>
      <c r="B33" s="108">
        <f>SUM(B28:B30)</f>
        <v>212805</v>
      </c>
    </row>
    <row r="34" spans="1:2" x14ac:dyDescent="0.25">
      <c r="B34" s="73"/>
    </row>
    <row r="35" spans="1:2" x14ac:dyDescent="0.25">
      <c r="B35" s="23"/>
    </row>
    <row r="36" spans="1:2" x14ac:dyDescent="0.25">
      <c r="B36" s="23"/>
    </row>
    <row r="37" spans="1:2" x14ac:dyDescent="0.25">
      <c r="B37" s="23"/>
    </row>
    <row r="38" spans="1:2" x14ac:dyDescent="0.25">
      <c r="B38" s="64"/>
    </row>
  </sheetData>
  <mergeCells count="2">
    <mergeCell ref="C1:J2"/>
    <mergeCell ref="M1:T2"/>
  </mergeCells>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36"/>
  <sheetViews>
    <sheetView tabSelected="1" topLeftCell="A4" zoomScale="80" zoomScaleNormal="80" workbookViewId="0">
      <pane xSplit="1" topLeftCell="B1" activePane="topRight" state="frozen"/>
      <selection pane="topRight" activeCell="M30" sqref="M30"/>
    </sheetView>
  </sheetViews>
  <sheetFormatPr defaultColWidth="9.140625" defaultRowHeight="18" x14ac:dyDescent="0.25"/>
  <cols>
    <col min="1" max="1" width="21" style="65" customWidth="1"/>
    <col min="2" max="2" width="15.85546875" style="66" bestFit="1" customWidth="1"/>
    <col min="3" max="3" width="16" style="65" bestFit="1" customWidth="1"/>
    <col min="4" max="4" width="12.85546875" style="65" bestFit="1" customWidth="1"/>
    <col min="5" max="5" width="13.5703125" style="65" customWidth="1"/>
    <col min="6" max="6" width="14.5703125" style="65" customWidth="1"/>
    <col min="7" max="7" width="12.7109375" style="65" customWidth="1"/>
    <col min="8" max="8" width="12.5703125" style="65" customWidth="1"/>
    <col min="9" max="9" width="13.42578125" style="65" customWidth="1"/>
    <col min="10" max="10" width="12.5703125" style="65" customWidth="1"/>
    <col min="11" max="11" width="13.5703125" style="65" bestFit="1" customWidth="1"/>
    <col min="12" max="12" width="9.140625" style="65"/>
    <col min="13" max="13" width="13.7109375" style="65" customWidth="1"/>
    <col min="14" max="14" width="10.140625" style="65" customWidth="1"/>
    <col min="15" max="15" width="11.140625" style="65" customWidth="1"/>
    <col min="16" max="16" width="14.5703125" style="65" customWidth="1"/>
    <col min="17" max="17" width="13.42578125" style="65" customWidth="1"/>
    <col min="18" max="18" width="11.5703125" style="65" bestFit="1" customWidth="1"/>
    <col min="19" max="19" width="13.140625" style="65" customWidth="1"/>
    <col min="20" max="20" width="11.5703125" style="65" bestFit="1" customWidth="1"/>
    <col min="21" max="21" width="12.5703125" style="65" bestFit="1" customWidth="1"/>
    <col min="22" max="22" width="9.140625" style="65"/>
    <col min="23" max="23" width="26.42578125" style="65" customWidth="1"/>
    <col min="24" max="24" width="29.140625" style="65" customWidth="1"/>
    <col min="25" max="16384" width="9.140625" style="65"/>
  </cols>
  <sheetData>
    <row r="1" spans="1:24" ht="22.5" customHeight="1" x14ac:dyDescent="0.25">
      <c r="C1" s="261" t="s">
        <v>626</v>
      </c>
      <c r="D1" s="261"/>
      <c r="E1" s="261"/>
      <c r="F1" s="261"/>
      <c r="G1" s="261"/>
      <c r="H1" s="261"/>
      <c r="I1" s="261"/>
      <c r="J1" s="261"/>
      <c r="K1" s="74"/>
      <c r="L1" s="67"/>
      <c r="M1" s="261" t="s">
        <v>746</v>
      </c>
      <c r="N1" s="261"/>
      <c r="O1" s="261"/>
      <c r="P1" s="261"/>
      <c r="Q1" s="261"/>
      <c r="R1" s="261"/>
      <c r="S1" s="261"/>
      <c r="T1" s="261"/>
    </row>
    <row r="2" spans="1:24" x14ac:dyDescent="0.25">
      <c r="C2" s="261"/>
      <c r="D2" s="261"/>
      <c r="E2" s="261"/>
      <c r="F2" s="261"/>
      <c r="G2" s="261"/>
      <c r="H2" s="261"/>
      <c r="I2" s="261"/>
      <c r="J2" s="261"/>
      <c r="K2" s="74"/>
      <c r="L2" s="67"/>
      <c r="M2" s="261"/>
      <c r="N2" s="261"/>
      <c r="O2" s="261"/>
      <c r="P2" s="261"/>
      <c r="Q2" s="261"/>
      <c r="R2" s="261"/>
      <c r="S2" s="261"/>
      <c r="T2" s="261"/>
      <c r="W2" s="99" t="s">
        <v>637</v>
      </c>
      <c r="X2" s="104">
        <f>K21</f>
        <v>507918</v>
      </c>
    </row>
    <row r="3" spans="1:24" x14ac:dyDescent="0.25">
      <c r="C3" s="74"/>
      <c r="D3" s="74"/>
      <c r="E3" s="74"/>
      <c r="F3" s="74"/>
      <c r="G3" s="74"/>
      <c r="H3" s="74"/>
      <c r="I3" s="74"/>
      <c r="J3" s="74"/>
      <c r="K3" s="74"/>
      <c r="L3" s="67"/>
      <c r="M3" s="74"/>
      <c r="N3" s="74"/>
      <c r="O3" s="74"/>
      <c r="P3" s="74"/>
      <c r="Q3" s="74"/>
      <c r="R3" s="74"/>
      <c r="S3" s="74"/>
      <c r="T3" s="74"/>
      <c r="W3" s="100" t="s">
        <v>638</v>
      </c>
      <c r="X3" s="105">
        <v>365670</v>
      </c>
    </row>
    <row r="4" spans="1:24" ht="29.25" x14ac:dyDescent="0.25">
      <c r="B4" s="65"/>
      <c r="C4" s="77" t="s">
        <v>2</v>
      </c>
      <c r="D4" s="85" t="s">
        <v>628</v>
      </c>
      <c r="E4" s="88" t="s">
        <v>629</v>
      </c>
      <c r="F4" s="85" t="s">
        <v>5</v>
      </c>
      <c r="G4" s="85" t="s">
        <v>6</v>
      </c>
      <c r="H4" s="85" t="s">
        <v>474</v>
      </c>
      <c r="I4" s="85" t="s">
        <v>7</v>
      </c>
      <c r="J4" s="75" t="s">
        <v>8</v>
      </c>
      <c r="K4" s="91" t="s">
        <v>630</v>
      </c>
      <c r="L4" s="68"/>
      <c r="M4" s="77" t="s">
        <v>2</v>
      </c>
      <c r="N4" s="85" t="s">
        <v>628</v>
      </c>
      <c r="O4" s="88" t="s">
        <v>629</v>
      </c>
      <c r="P4" s="85" t="s">
        <v>5</v>
      </c>
      <c r="Q4" s="85" t="s">
        <v>6</v>
      </c>
      <c r="R4" s="85" t="s">
        <v>474</v>
      </c>
      <c r="S4" s="85" t="s">
        <v>7</v>
      </c>
      <c r="T4" s="75" t="s">
        <v>8</v>
      </c>
      <c r="U4" s="91" t="s">
        <v>630</v>
      </c>
      <c r="W4" s="101" t="s">
        <v>639</v>
      </c>
      <c r="X4" s="106">
        <v>73020</v>
      </c>
    </row>
    <row r="5" spans="1:24" ht="29.25" x14ac:dyDescent="0.25">
      <c r="A5" s="81" t="s">
        <v>23</v>
      </c>
      <c r="C5" s="89">
        <v>2034</v>
      </c>
      <c r="D5" s="90"/>
      <c r="E5" s="90"/>
      <c r="F5" s="90"/>
      <c r="G5" s="90"/>
      <c r="H5" s="90"/>
      <c r="I5" s="90"/>
      <c r="J5" s="90"/>
      <c r="K5" s="86">
        <f>SUM(C5:J5)</f>
        <v>2034</v>
      </c>
      <c r="L5" s="69"/>
      <c r="M5" s="215">
        <v>2232.9043653558933</v>
      </c>
      <c r="N5" s="90"/>
      <c r="O5" s="90"/>
      <c r="P5" s="90"/>
      <c r="Q5" s="90"/>
      <c r="R5" s="90"/>
      <c r="S5" s="90"/>
      <c r="T5" s="90"/>
      <c r="U5" s="86">
        <f>SUM(M5:T5)</f>
        <v>2232.9043653558933</v>
      </c>
      <c r="W5" s="101" t="s">
        <v>640</v>
      </c>
      <c r="X5" s="106">
        <f>B21</f>
        <v>33228</v>
      </c>
    </row>
    <row r="6" spans="1:24" x14ac:dyDescent="0.25">
      <c r="A6" s="82" t="s">
        <v>30</v>
      </c>
      <c r="C6" s="78">
        <v>1960</v>
      </c>
      <c r="D6" s="86"/>
      <c r="E6" s="86"/>
      <c r="F6" s="86"/>
      <c r="G6" s="86"/>
      <c r="H6" s="86"/>
      <c r="I6" s="86"/>
      <c r="J6" s="86"/>
      <c r="K6" s="86">
        <f t="shared" ref="K6:K19" si="0">SUM(C6:J6)</f>
        <v>1960</v>
      </c>
      <c r="L6" s="69"/>
      <c r="M6" s="216">
        <v>785.90946854581193</v>
      </c>
      <c r="N6" s="86"/>
      <c r="O6" s="86"/>
      <c r="P6" s="86"/>
      <c r="Q6" s="86"/>
      <c r="R6" s="86"/>
      <c r="S6" s="86"/>
      <c r="T6" s="86"/>
      <c r="U6" s="86">
        <f t="shared" ref="U6:U19" si="1">SUM(M6:T6)</f>
        <v>785.90946854581193</v>
      </c>
      <c r="W6" s="102" t="s">
        <v>641</v>
      </c>
      <c r="X6" s="107">
        <f>X7-(X4+X5)</f>
        <v>36000</v>
      </c>
    </row>
    <row r="7" spans="1:24" x14ac:dyDescent="0.25">
      <c r="A7" s="82" t="s">
        <v>31</v>
      </c>
      <c r="C7" s="78">
        <v>932</v>
      </c>
      <c r="D7" s="86"/>
      <c r="E7" s="86"/>
      <c r="F7" s="86"/>
      <c r="G7" s="86"/>
      <c r="H7" s="86"/>
      <c r="I7" s="86"/>
      <c r="J7" s="86"/>
      <c r="K7" s="86">
        <f t="shared" si="0"/>
        <v>932</v>
      </c>
      <c r="L7" s="69"/>
      <c r="M7" s="216">
        <v>293.64502108938325</v>
      </c>
      <c r="N7" s="86"/>
      <c r="O7" s="86"/>
      <c r="P7" s="86"/>
      <c r="Q7" s="86"/>
      <c r="R7" s="86"/>
      <c r="S7" s="86"/>
      <c r="T7" s="86"/>
      <c r="U7" s="86">
        <f t="shared" si="1"/>
        <v>293.64502108938325</v>
      </c>
      <c r="W7" s="103" t="s">
        <v>742</v>
      </c>
      <c r="X7" s="108">
        <v>142248</v>
      </c>
    </row>
    <row r="8" spans="1:24" x14ac:dyDescent="0.25">
      <c r="A8" s="82" t="s">
        <v>32</v>
      </c>
      <c r="C8" s="79">
        <v>3622</v>
      </c>
      <c r="D8" s="87"/>
      <c r="E8" s="87">
        <v>20000</v>
      </c>
      <c r="F8" s="87"/>
      <c r="G8" s="87"/>
      <c r="H8" s="87"/>
      <c r="I8" s="87"/>
      <c r="J8" s="86"/>
      <c r="K8" s="86">
        <f t="shared" si="0"/>
        <v>23622</v>
      </c>
      <c r="L8" s="70"/>
      <c r="M8" s="217">
        <v>2881.9015827718945</v>
      </c>
      <c r="N8" s="87"/>
      <c r="O8" s="87"/>
      <c r="P8" s="87"/>
      <c r="Q8" s="87"/>
      <c r="R8" s="87"/>
      <c r="S8" s="87"/>
      <c r="T8" s="86"/>
      <c r="U8" s="86">
        <f t="shared" si="1"/>
        <v>2881.9015827718945</v>
      </c>
    </row>
    <row r="9" spans="1:24" x14ac:dyDescent="0.25">
      <c r="A9" s="82" t="s">
        <v>61</v>
      </c>
      <c r="C9" s="78">
        <v>5930</v>
      </c>
      <c r="D9" s="86"/>
      <c r="E9" s="86"/>
      <c r="F9" s="86"/>
      <c r="G9" s="86"/>
      <c r="H9" s="86"/>
      <c r="I9" s="86"/>
      <c r="J9" s="86"/>
      <c r="K9" s="86">
        <f t="shared" si="0"/>
        <v>5930</v>
      </c>
      <c r="L9" s="69"/>
      <c r="M9" s="216">
        <v>339.87675800393356</v>
      </c>
      <c r="N9" s="86"/>
      <c r="O9" s="86"/>
      <c r="P9" s="86"/>
      <c r="Q9" s="86"/>
      <c r="R9" s="86"/>
      <c r="S9" s="86"/>
      <c r="T9" s="86"/>
      <c r="U9" s="86">
        <f t="shared" si="1"/>
        <v>339.87675800393356</v>
      </c>
    </row>
    <row r="10" spans="1:24" x14ac:dyDescent="0.25">
      <c r="A10" s="82" t="s">
        <v>66</v>
      </c>
      <c r="C10" s="78">
        <v>1040</v>
      </c>
      <c r="D10" s="86"/>
      <c r="E10" s="86"/>
      <c r="F10" s="86"/>
      <c r="G10" s="86"/>
      <c r="H10" s="86"/>
      <c r="I10" s="86"/>
      <c r="J10" s="86">
        <v>12000</v>
      </c>
      <c r="K10" s="86">
        <f t="shared" si="0"/>
        <v>13040</v>
      </c>
      <c r="L10" s="69"/>
      <c r="M10" s="216">
        <v>76.194408266539682</v>
      </c>
      <c r="N10" s="86"/>
      <c r="O10" s="86"/>
      <c r="P10" s="86"/>
      <c r="Q10" s="86"/>
      <c r="R10" s="86"/>
      <c r="S10" s="86"/>
      <c r="T10" s="86"/>
      <c r="U10" s="86">
        <f t="shared" si="1"/>
        <v>76.194408266539682</v>
      </c>
    </row>
    <row r="11" spans="1:24" x14ac:dyDescent="0.25">
      <c r="A11" s="82" t="s">
        <v>70</v>
      </c>
      <c r="C11" s="78">
        <v>2130</v>
      </c>
      <c r="D11" s="86"/>
      <c r="E11" s="86"/>
      <c r="F11" s="86"/>
      <c r="G11" s="86"/>
      <c r="H11" s="86"/>
      <c r="I11" s="86"/>
      <c r="J11" s="86"/>
      <c r="K11" s="86">
        <f t="shared" si="0"/>
        <v>2130</v>
      </c>
      <c r="L11" s="69"/>
      <c r="M11" s="216"/>
      <c r="N11" s="86"/>
      <c r="O11" s="86"/>
      <c r="P11" s="86"/>
      <c r="Q11" s="86"/>
      <c r="R11" s="86"/>
      <c r="S11" s="86"/>
      <c r="T11" s="86"/>
      <c r="U11" s="86">
        <f t="shared" si="1"/>
        <v>0</v>
      </c>
    </row>
    <row r="12" spans="1:24" x14ac:dyDescent="0.25">
      <c r="A12" s="83" t="s">
        <v>72</v>
      </c>
      <c r="C12" s="78">
        <v>1829</v>
      </c>
      <c r="D12" s="86"/>
      <c r="E12" s="86"/>
      <c r="F12" s="86"/>
      <c r="G12" s="86"/>
      <c r="H12" s="86"/>
      <c r="I12" s="86"/>
      <c r="J12" s="86"/>
      <c r="K12" s="86">
        <f t="shared" si="0"/>
        <v>1829</v>
      </c>
      <c r="L12" s="69"/>
      <c r="M12" s="216">
        <v>321.33240149390923</v>
      </c>
      <c r="N12" s="86"/>
      <c r="O12" s="86"/>
      <c r="P12" s="86"/>
      <c r="Q12" s="86"/>
      <c r="R12" s="86"/>
      <c r="S12" s="86"/>
      <c r="T12" s="86"/>
      <c r="U12" s="86">
        <f t="shared" si="1"/>
        <v>321.33240149390923</v>
      </c>
    </row>
    <row r="13" spans="1:24" x14ac:dyDescent="0.25">
      <c r="A13" s="83" t="s">
        <v>94</v>
      </c>
      <c r="C13" s="78">
        <v>4010</v>
      </c>
      <c r="D13" s="86"/>
      <c r="E13" s="86">
        <v>13000</v>
      </c>
      <c r="F13" s="86">
        <v>306470</v>
      </c>
      <c r="G13" s="86"/>
      <c r="H13" s="86"/>
      <c r="I13" s="86"/>
      <c r="J13" s="86"/>
      <c r="K13" s="86">
        <f t="shared" si="0"/>
        <v>323480</v>
      </c>
      <c r="L13" s="69"/>
      <c r="M13" s="216"/>
      <c r="N13" s="86"/>
      <c r="O13" s="86"/>
      <c r="P13" s="86"/>
      <c r="Q13" s="86"/>
      <c r="R13" s="86"/>
      <c r="S13" s="86"/>
      <c r="T13" s="86"/>
      <c r="U13" s="86">
        <f t="shared" si="1"/>
        <v>0</v>
      </c>
    </row>
    <row r="14" spans="1:24" x14ac:dyDescent="0.25">
      <c r="A14" s="83" t="s">
        <v>102</v>
      </c>
      <c r="C14" s="78">
        <v>4240</v>
      </c>
      <c r="D14" s="86"/>
      <c r="E14" s="86"/>
      <c r="F14" s="86"/>
      <c r="G14" s="86"/>
      <c r="H14" s="86"/>
      <c r="I14" s="86"/>
      <c r="J14" s="86"/>
      <c r="K14" s="86">
        <f t="shared" si="0"/>
        <v>4240</v>
      </c>
      <c r="L14" s="69"/>
      <c r="M14" s="216"/>
      <c r="N14" s="86"/>
      <c r="O14" s="86"/>
      <c r="P14" s="86"/>
      <c r="Q14" s="86"/>
      <c r="R14" s="86"/>
      <c r="S14" s="86"/>
      <c r="T14" s="86"/>
      <c r="U14" s="86">
        <f t="shared" si="1"/>
        <v>0</v>
      </c>
    </row>
    <row r="15" spans="1:24" x14ac:dyDescent="0.25">
      <c r="A15" s="83" t="s">
        <v>129</v>
      </c>
      <c r="C15" s="78">
        <v>8600</v>
      </c>
      <c r="D15" s="86"/>
      <c r="E15" s="86">
        <v>12000</v>
      </c>
      <c r="F15" s="86"/>
      <c r="G15" s="86"/>
      <c r="H15" s="86"/>
      <c r="I15" s="86"/>
      <c r="J15" s="86"/>
      <c r="K15" s="86">
        <f t="shared" si="0"/>
        <v>20600</v>
      </c>
      <c r="L15" s="69"/>
      <c r="M15" s="216"/>
      <c r="N15" s="86"/>
      <c r="O15" s="86"/>
      <c r="P15" s="86"/>
      <c r="Q15" s="86"/>
      <c r="R15" s="86"/>
      <c r="S15" s="86"/>
      <c r="T15" s="86"/>
      <c r="U15" s="86">
        <f t="shared" si="1"/>
        <v>0</v>
      </c>
    </row>
    <row r="16" spans="1:24" x14ac:dyDescent="0.25">
      <c r="A16" s="83" t="s">
        <v>145</v>
      </c>
      <c r="C16" s="78">
        <v>14888</v>
      </c>
      <c r="D16" s="86"/>
      <c r="E16" s="86">
        <v>29700</v>
      </c>
      <c r="F16" s="86"/>
      <c r="G16" s="86"/>
      <c r="H16" s="86"/>
      <c r="I16" s="86"/>
      <c r="J16" s="86">
        <v>8500</v>
      </c>
      <c r="K16" s="86">
        <f t="shared" si="0"/>
        <v>53088</v>
      </c>
      <c r="L16" s="69"/>
      <c r="M16" s="216">
        <v>231.23485935010507</v>
      </c>
      <c r="N16" s="86"/>
      <c r="O16" s="86"/>
      <c r="P16" s="86"/>
      <c r="Q16" s="86"/>
      <c r="R16" s="86"/>
      <c r="S16" s="86"/>
      <c r="T16" s="86"/>
      <c r="U16" s="86">
        <f t="shared" si="1"/>
        <v>231.23485935010507</v>
      </c>
    </row>
    <row r="17" spans="1:21" x14ac:dyDescent="0.25">
      <c r="A17" s="83" t="s">
        <v>146</v>
      </c>
      <c r="C17" s="78">
        <v>2630</v>
      </c>
      <c r="D17" s="86"/>
      <c r="E17" s="86"/>
      <c r="F17" s="86"/>
      <c r="G17" s="86"/>
      <c r="H17" s="86"/>
      <c r="I17" s="86"/>
      <c r="J17" s="86"/>
      <c r="K17" s="86">
        <f t="shared" si="0"/>
        <v>2630</v>
      </c>
      <c r="L17" s="69"/>
      <c r="M17" s="216"/>
      <c r="N17" s="86"/>
      <c r="O17" s="86"/>
      <c r="P17" s="86"/>
      <c r="Q17" s="86"/>
      <c r="R17" s="86"/>
      <c r="S17" s="86"/>
      <c r="T17" s="86"/>
      <c r="U17" s="86">
        <f t="shared" si="1"/>
        <v>0</v>
      </c>
    </row>
    <row r="18" spans="1:21" x14ac:dyDescent="0.25">
      <c r="A18" s="83" t="s">
        <v>164</v>
      </c>
      <c r="C18" s="78">
        <v>15235</v>
      </c>
      <c r="D18" s="86"/>
      <c r="E18" s="86"/>
      <c r="F18" s="86"/>
      <c r="G18" s="86"/>
      <c r="H18" s="86"/>
      <c r="I18" s="86"/>
      <c r="J18" s="86"/>
      <c r="K18" s="86">
        <f t="shared" si="0"/>
        <v>15235</v>
      </c>
      <c r="L18" s="69"/>
      <c r="M18" s="216">
        <v>5692.7489584701316</v>
      </c>
      <c r="N18" s="86"/>
      <c r="O18" s="86"/>
      <c r="P18" s="86"/>
      <c r="Q18" s="86"/>
      <c r="R18" s="86"/>
      <c r="S18" s="86"/>
      <c r="T18" s="86"/>
      <c r="U18" s="86">
        <f t="shared" si="1"/>
        <v>5692.7489584701316</v>
      </c>
    </row>
    <row r="19" spans="1:21" x14ac:dyDescent="0.25">
      <c r="A19" s="84" t="s">
        <v>168</v>
      </c>
      <c r="C19" s="80">
        <v>3940</v>
      </c>
      <c r="D19" s="76"/>
      <c r="E19" s="76"/>
      <c r="F19" s="76"/>
      <c r="G19" s="76"/>
      <c r="H19" s="76"/>
      <c r="I19" s="76"/>
      <c r="J19" s="76"/>
      <c r="K19" s="76">
        <f t="shared" si="0"/>
        <v>3940</v>
      </c>
      <c r="L19" s="71"/>
      <c r="M19" s="218"/>
      <c r="N19" s="76"/>
      <c r="O19" s="76"/>
      <c r="P19" s="76"/>
      <c r="Q19" s="76"/>
      <c r="R19" s="76"/>
      <c r="S19" s="76"/>
      <c r="T19" s="76"/>
      <c r="U19" s="76">
        <f t="shared" si="1"/>
        <v>0</v>
      </c>
    </row>
    <row r="20" spans="1:21" x14ac:dyDescent="0.25">
      <c r="B20" s="72"/>
      <c r="K20" s="1" t="s">
        <v>632</v>
      </c>
      <c r="M20" s="92">
        <f>SUM(M5:M19)</f>
        <v>12855.747823347601</v>
      </c>
    </row>
    <row r="21" spans="1:21" x14ac:dyDescent="0.25">
      <c r="A21" s="93" t="s">
        <v>631</v>
      </c>
      <c r="B21" s="94">
        <v>33228</v>
      </c>
      <c r="C21" s="92">
        <f>SUM(C2:C19)</f>
        <v>73020</v>
      </c>
      <c r="D21" s="92">
        <f t="shared" ref="D21:J21" si="2">SUM(D2:D19)</f>
        <v>0</v>
      </c>
      <c r="E21" s="92">
        <f t="shared" si="2"/>
        <v>74700</v>
      </c>
      <c r="F21" s="92">
        <f t="shared" si="2"/>
        <v>306470</v>
      </c>
      <c r="G21" s="92">
        <f t="shared" si="2"/>
        <v>0</v>
      </c>
      <c r="H21" s="92">
        <f t="shared" si="2"/>
        <v>0</v>
      </c>
      <c r="I21" s="92">
        <f t="shared" si="2"/>
        <v>0</v>
      </c>
      <c r="J21" s="92">
        <f t="shared" si="2"/>
        <v>20500</v>
      </c>
      <c r="K21" s="95">
        <f>SUM(B21:J21)</f>
        <v>507918</v>
      </c>
    </row>
    <row r="22" spans="1:21" x14ac:dyDescent="0.25">
      <c r="B22" s="23"/>
    </row>
    <row r="23" spans="1:21" x14ac:dyDescent="0.25">
      <c r="A23" s="88" t="s">
        <v>629</v>
      </c>
      <c r="B23" s="88" t="s">
        <v>757</v>
      </c>
    </row>
    <row r="24" spans="1:21" x14ac:dyDescent="0.25">
      <c r="A24" s="268" t="s">
        <v>747</v>
      </c>
      <c r="B24" s="270">
        <v>20000</v>
      </c>
      <c r="C24" s="269" t="s">
        <v>751</v>
      </c>
    </row>
    <row r="25" spans="1:21" x14ac:dyDescent="0.25">
      <c r="A25" s="268" t="s">
        <v>748</v>
      </c>
      <c r="B25" s="270">
        <v>13000</v>
      </c>
      <c r="C25" s="269" t="s">
        <v>752</v>
      </c>
    </row>
    <row r="26" spans="1:21" x14ac:dyDescent="0.25">
      <c r="A26" s="268" t="s">
        <v>749</v>
      </c>
      <c r="B26" s="270">
        <v>12000</v>
      </c>
      <c r="C26" s="269" t="s">
        <v>753</v>
      </c>
    </row>
    <row r="27" spans="1:21" x14ac:dyDescent="0.25">
      <c r="A27" s="268" t="s">
        <v>750</v>
      </c>
      <c r="B27" s="270">
        <v>18200</v>
      </c>
      <c r="C27" s="269" t="s">
        <v>754</v>
      </c>
    </row>
    <row r="28" spans="1:21" x14ac:dyDescent="0.25">
      <c r="A28" s="268" t="s">
        <v>750</v>
      </c>
      <c r="B28" s="270">
        <v>10000</v>
      </c>
      <c r="C28" s="269" t="s">
        <v>755</v>
      </c>
    </row>
    <row r="29" spans="1:21" x14ac:dyDescent="0.25">
      <c r="A29" s="268" t="s">
        <v>750</v>
      </c>
      <c r="B29" s="270">
        <v>1500</v>
      </c>
      <c r="C29" s="269" t="s">
        <v>756</v>
      </c>
    </row>
    <row r="30" spans="1:21" x14ac:dyDescent="0.25">
      <c r="B30" s="73"/>
      <c r="M30" s="271"/>
    </row>
    <row r="31" spans="1:21" x14ac:dyDescent="0.25">
      <c r="A31" s="85" t="s">
        <v>5</v>
      </c>
      <c r="B31" s="88" t="s">
        <v>757</v>
      </c>
    </row>
    <row r="32" spans="1:21" x14ac:dyDescent="0.25">
      <c r="A32" s="268" t="s">
        <v>748</v>
      </c>
      <c r="B32" s="270">
        <v>306470</v>
      </c>
    </row>
    <row r="33" spans="1:3" x14ac:dyDescent="0.25">
      <c r="B33" s="23"/>
    </row>
    <row r="34" spans="1:3" x14ac:dyDescent="0.25">
      <c r="A34" s="88" t="s">
        <v>758</v>
      </c>
      <c r="B34" s="88" t="s">
        <v>757</v>
      </c>
    </row>
    <row r="35" spans="1:3" x14ac:dyDescent="0.25">
      <c r="A35" s="268" t="s">
        <v>759</v>
      </c>
      <c r="B35" s="270">
        <v>12000</v>
      </c>
      <c r="C35" s="269" t="s">
        <v>760</v>
      </c>
    </row>
    <row r="36" spans="1:3" x14ac:dyDescent="0.25">
      <c r="A36" s="268" t="s">
        <v>750</v>
      </c>
      <c r="B36" s="270">
        <v>8500</v>
      </c>
      <c r="C36" s="269" t="s">
        <v>761</v>
      </c>
    </row>
  </sheetData>
  <mergeCells count="2">
    <mergeCell ref="C1:J2"/>
    <mergeCell ref="M1:T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36"/>
  <sheetViews>
    <sheetView zoomScale="80" zoomScaleNormal="80" workbookViewId="0">
      <pane xSplit="1" topLeftCell="L1" activePane="topRight" state="frozen"/>
      <selection pane="topRight" activeCell="W5" sqref="W5:W20"/>
    </sheetView>
  </sheetViews>
  <sheetFormatPr defaultColWidth="9.140625" defaultRowHeight="18" x14ac:dyDescent="0.25"/>
  <cols>
    <col min="1" max="1" width="21.140625" style="65" customWidth="1"/>
    <col min="2" max="2" width="15.85546875" style="66" bestFit="1" customWidth="1"/>
    <col min="3" max="4" width="17.7109375" style="65" bestFit="1" customWidth="1"/>
    <col min="5" max="5" width="13.140625" style="65" bestFit="1" customWidth="1"/>
    <col min="6" max="6" width="14.5703125" style="65" customWidth="1"/>
    <col min="7" max="7" width="12.7109375" style="65" customWidth="1"/>
    <col min="8" max="8" width="12.5703125" style="65" customWidth="1"/>
    <col min="9" max="9" width="13.42578125" style="65" customWidth="1"/>
    <col min="10" max="10" width="12.5703125" style="65" customWidth="1"/>
    <col min="11" max="11" width="13.5703125" style="65" bestFit="1" customWidth="1"/>
    <col min="12" max="13" width="13.5703125" style="65" customWidth="1"/>
    <col min="14" max="14" width="18.5703125" style="65" customWidth="1"/>
    <col min="15" max="15" width="16.5703125" style="65" customWidth="1"/>
    <col min="16" max="16" width="16.140625" style="65" customWidth="1"/>
    <col min="17" max="17" width="17.5703125" style="65" customWidth="1"/>
    <col min="18" max="21" width="13.5703125" style="65" customWidth="1"/>
    <col min="22" max="22" width="9.140625" style="65"/>
    <col min="23" max="23" width="11.5703125" style="65" bestFit="1" customWidth="1"/>
    <col min="24" max="24" width="10.140625" style="65" customWidth="1"/>
    <col min="25" max="25" width="11.140625" style="65" customWidth="1"/>
    <col min="26" max="26" width="14.5703125" style="65" customWidth="1"/>
    <col min="27" max="27" width="14.85546875" style="65" customWidth="1"/>
    <col min="28" max="28" width="11.5703125" style="65" bestFit="1" customWidth="1"/>
    <col min="29" max="29" width="18.7109375" style="65" customWidth="1"/>
    <col min="30" max="30" width="11.5703125" style="65" bestFit="1" customWidth="1"/>
    <col min="31" max="31" width="12.5703125" style="65" bestFit="1" customWidth="1"/>
    <col min="32" max="16384" width="9.140625" style="65"/>
  </cols>
  <sheetData>
    <row r="1" spans="1:31" ht="22.5" customHeight="1" x14ac:dyDescent="0.25">
      <c r="C1" s="261" t="s">
        <v>626</v>
      </c>
      <c r="D1" s="261"/>
      <c r="E1" s="261"/>
      <c r="F1" s="261"/>
      <c r="G1" s="261"/>
      <c r="H1" s="261"/>
      <c r="I1" s="261"/>
      <c r="J1" s="261"/>
      <c r="K1" s="74"/>
      <c r="L1" s="74"/>
      <c r="M1" s="262" t="s">
        <v>740</v>
      </c>
      <c r="N1" s="262"/>
      <c r="O1" s="262"/>
      <c r="P1" s="262"/>
      <c r="Q1" s="262"/>
      <c r="R1" s="262"/>
      <c r="S1" s="262"/>
      <c r="T1" s="262"/>
      <c r="U1" s="74"/>
      <c r="V1" s="67"/>
      <c r="W1" s="261" t="s">
        <v>627</v>
      </c>
      <c r="X1" s="261"/>
      <c r="Y1" s="261"/>
      <c r="Z1" s="261"/>
      <c r="AA1" s="261"/>
      <c r="AB1" s="261"/>
      <c r="AC1" s="261"/>
      <c r="AD1" s="261"/>
    </row>
    <row r="2" spans="1:31" x14ac:dyDescent="0.25">
      <c r="C2" s="261"/>
      <c r="D2" s="261"/>
      <c r="E2" s="261"/>
      <c r="F2" s="261"/>
      <c r="G2" s="261"/>
      <c r="H2" s="261"/>
      <c r="I2" s="261"/>
      <c r="J2" s="261"/>
      <c r="K2" s="74"/>
      <c r="L2" s="74"/>
      <c r="M2" s="262"/>
      <c r="N2" s="262"/>
      <c r="O2" s="262"/>
      <c r="P2" s="262"/>
      <c r="Q2" s="262"/>
      <c r="R2" s="262"/>
      <c r="S2" s="262"/>
      <c r="T2" s="262"/>
      <c r="U2" s="74"/>
      <c r="V2" s="67"/>
      <c r="W2" s="261"/>
      <c r="X2" s="261"/>
      <c r="Y2" s="261"/>
      <c r="Z2" s="261"/>
      <c r="AA2" s="261"/>
      <c r="AB2" s="261"/>
      <c r="AC2" s="261"/>
      <c r="AD2" s="261"/>
    </row>
    <row r="3" spans="1:31" x14ac:dyDescent="0.25">
      <c r="C3" s="74"/>
      <c r="D3" s="74"/>
      <c r="E3" s="74"/>
      <c r="F3" s="74"/>
      <c r="G3" s="74"/>
      <c r="H3" s="74"/>
      <c r="I3" s="74"/>
      <c r="J3" s="74"/>
      <c r="K3" s="74"/>
      <c r="L3"/>
      <c r="M3" s="74"/>
      <c r="N3" s="74"/>
      <c r="O3" s="74"/>
      <c r="P3" s="74"/>
      <c r="Q3" s="74"/>
      <c r="R3" s="74"/>
      <c r="S3" s="74"/>
      <c r="T3" s="74"/>
      <c r="U3" s="74"/>
      <c r="V3" s="67"/>
      <c r="W3" s="74"/>
      <c r="X3" s="74"/>
      <c r="Y3" s="74"/>
      <c r="Z3" s="74"/>
      <c r="AA3" s="74"/>
      <c r="AB3" s="74"/>
      <c r="AC3" s="74"/>
      <c r="AD3" s="74"/>
    </row>
    <row r="4" spans="1:31" ht="26.25" x14ac:dyDescent="0.25">
      <c r="B4" s="65"/>
      <c r="C4" s="77" t="s">
        <v>2</v>
      </c>
      <c r="D4" s="85" t="s">
        <v>628</v>
      </c>
      <c r="E4" s="88" t="s">
        <v>629</v>
      </c>
      <c r="F4" s="85" t="s">
        <v>5</v>
      </c>
      <c r="G4" s="85" t="s">
        <v>6</v>
      </c>
      <c r="H4" s="85" t="s">
        <v>474</v>
      </c>
      <c r="I4" s="85" t="s">
        <v>7</v>
      </c>
      <c r="J4" s="75" t="s">
        <v>8</v>
      </c>
      <c r="K4" s="91" t="s">
        <v>630</v>
      </c>
      <c r="L4"/>
      <c r="M4" s="77" t="s">
        <v>2</v>
      </c>
      <c r="N4" s="85" t="s">
        <v>628</v>
      </c>
      <c r="O4" s="88" t="s">
        <v>629</v>
      </c>
      <c r="P4" s="85" t="s">
        <v>5</v>
      </c>
      <c r="Q4" s="85" t="s">
        <v>6</v>
      </c>
      <c r="R4" s="85" t="s">
        <v>474</v>
      </c>
      <c r="S4" s="85" t="s">
        <v>7</v>
      </c>
      <c r="T4" s="75" t="s">
        <v>8</v>
      </c>
      <c r="U4" s="91" t="s">
        <v>630</v>
      </c>
      <c r="V4" s="68"/>
      <c r="W4" s="77" t="s">
        <v>2</v>
      </c>
      <c r="X4" s="85" t="s">
        <v>628</v>
      </c>
      <c r="Y4" s="88" t="s">
        <v>629</v>
      </c>
      <c r="Z4" s="85" t="s">
        <v>5</v>
      </c>
      <c r="AA4" s="85" t="s">
        <v>6</v>
      </c>
      <c r="AB4" s="85" t="s">
        <v>474</v>
      </c>
      <c r="AC4" s="85" t="s">
        <v>7</v>
      </c>
      <c r="AD4" s="75" t="s">
        <v>8</v>
      </c>
      <c r="AE4" s="91" t="s">
        <v>630</v>
      </c>
    </row>
    <row r="5" spans="1:31" x14ac:dyDescent="0.25">
      <c r="A5" s="81" t="s">
        <v>23</v>
      </c>
      <c r="C5" s="89">
        <v>4668</v>
      </c>
      <c r="D5" s="90"/>
      <c r="E5" s="90"/>
      <c r="F5" s="90"/>
      <c r="G5" s="90"/>
      <c r="H5" s="90"/>
      <c r="I5" s="90"/>
      <c r="J5" s="90"/>
      <c r="K5" s="86">
        <f>SUM(C5:J5)</f>
        <v>4668</v>
      </c>
      <c r="L5"/>
      <c r="M5" s="89">
        <v>4668</v>
      </c>
      <c r="N5" s="90"/>
      <c r="O5" s="90"/>
      <c r="P5" s="90"/>
      <c r="Q5" s="90"/>
      <c r="R5" s="90"/>
      <c r="S5" s="90"/>
      <c r="T5" s="90"/>
      <c r="U5" s="86">
        <f>SUM(M5:T5)</f>
        <v>4668</v>
      </c>
      <c r="V5" s="69"/>
      <c r="W5" s="215">
        <v>2224.0248797583436</v>
      </c>
      <c r="X5" s="90"/>
      <c r="Y5" s="90"/>
      <c r="Z5" s="90"/>
      <c r="AA5" s="90"/>
      <c r="AB5" s="90"/>
      <c r="AC5" s="90"/>
      <c r="AD5" s="90"/>
      <c r="AE5" s="86">
        <f>SUM(W5:AD5)</f>
        <v>2224.0248797583436</v>
      </c>
    </row>
    <row r="6" spans="1:31" x14ac:dyDescent="0.25">
      <c r="A6" s="82" t="s">
        <v>30</v>
      </c>
      <c r="C6" s="78">
        <v>2110</v>
      </c>
      <c r="D6" s="86"/>
      <c r="E6" s="86"/>
      <c r="F6" s="86"/>
      <c r="G6" s="86"/>
      <c r="H6" s="86"/>
      <c r="I6" s="86"/>
      <c r="J6" s="86"/>
      <c r="K6" s="86">
        <f t="shared" ref="K6:K20" si="0">SUM(C6:J6)</f>
        <v>2110</v>
      </c>
      <c r="L6"/>
      <c r="M6" s="78">
        <v>2110</v>
      </c>
      <c r="N6" s="86"/>
      <c r="O6" s="86"/>
      <c r="P6" s="86"/>
      <c r="Q6" s="86"/>
      <c r="R6" s="86"/>
      <c r="S6" s="86"/>
      <c r="T6" s="86"/>
      <c r="U6" s="86">
        <f t="shared" ref="U6:U20" si="1">SUM(M6:T6)</f>
        <v>2110</v>
      </c>
      <c r="V6" s="69"/>
      <c r="W6" s="216">
        <v>2539.3151582578548</v>
      </c>
      <c r="X6" s="86"/>
      <c r="Y6" s="86"/>
      <c r="Z6" s="86"/>
      <c r="AA6" s="86"/>
      <c r="AB6" s="86"/>
      <c r="AC6" s="86"/>
      <c r="AD6" s="86"/>
      <c r="AE6" s="86">
        <f t="shared" ref="AE6:AE20" si="2">SUM(W6:AD6)</f>
        <v>2539.3151582578548</v>
      </c>
    </row>
    <row r="7" spans="1:31" x14ac:dyDescent="0.25">
      <c r="A7" s="82" t="s">
        <v>31</v>
      </c>
      <c r="C7" s="78">
        <v>1667</v>
      </c>
      <c r="D7" s="86"/>
      <c r="E7" s="86"/>
      <c r="F7" s="86"/>
      <c r="G7" s="86"/>
      <c r="H7" s="86"/>
      <c r="I7" s="86"/>
      <c r="J7" s="86"/>
      <c r="K7" s="86">
        <f t="shared" si="0"/>
        <v>1667</v>
      </c>
      <c r="L7"/>
      <c r="M7" s="78">
        <v>1667</v>
      </c>
      <c r="N7" s="86"/>
      <c r="O7" s="86"/>
      <c r="P7" s="86"/>
      <c r="Q7" s="86"/>
      <c r="R7" s="86"/>
      <c r="S7" s="86"/>
      <c r="T7" s="86"/>
      <c r="U7" s="86">
        <f t="shared" si="1"/>
        <v>1667</v>
      </c>
      <c r="V7" s="69"/>
      <c r="W7" s="216">
        <v>66.44</v>
      </c>
      <c r="X7" s="86"/>
      <c r="Y7" s="86"/>
      <c r="Z7" s="86"/>
      <c r="AA7" s="86"/>
      <c r="AB7" s="86"/>
      <c r="AC7" s="86"/>
      <c r="AD7" s="86"/>
      <c r="AE7" s="86">
        <f t="shared" si="2"/>
        <v>66.44</v>
      </c>
    </row>
    <row r="8" spans="1:31" x14ac:dyDescent="0.25">
      <c r="A8" s="82" t="s">
        <v>32</v>
      </c>
      <c r="C8" s="79">
        <v>4466</v>
      </c>
      <c r="D8" s="87"/>
      <c r="E8" s="87">
        <v>12000</v>
      </c>
      <c r="F8" s="87"/>
      <c r="G8" s="87"/>
      <c r="H8" s="87"/>
      <c r="I8" s="87"/>
      <c r="J8" s="86"/>
      <c r="K8" s="86">
        <f t="shared" si="0"/>
        <v>16466</v>
      </c>
      <c r="L8"/>
      <c r="M8" s="79">
        <v>4466</v>
      </c>
      <c r="N8" s="87"/>
      <c r="O8" s="87">
        <v>12000</v>
      </c>
      <c r="P8" s="87"/>
      <c r="Q8" s="87"/>
      <c r="R8" s="87"/>
      <c r="S8" s="87"/>
      <c r="T8" s="86"/>
      <c r="U8" s="86">
        <f t="shared" si="1"/>
        <v>16466</v>
      </c>
      <c r="V8" s="70"/>
      <c r="W8" s="217">
        <v>4984.2242590560209</v>
      </c>
      <c r="X8" s="87"/>
      <c r="Y8" s="87"/>
      <c r="Z8" s="87"/>
      <c r="AA8" s="87"/>
      <c r="AB8" s="87"/>
      <c r="AC8" s="87"/>
      <c r="AD8" s="86"/>
      <c r="AE8" s="86">
        <f t="shared" si="2"/>
        <v>4984.2242590560209</v>
      </c>
    </row>
    <row r="9" spans="1:31" x14ac:dyDescent="0.25">
      <c r="A9" s="82" t="s">
        <v>53</v>
      </c>
      <c r="C9" s="78">
        <v>1905</v>
      </c>
      <c r="D9" s="86"/>
      <c r="E9" s="86"/>
      <c r="F9" s="86"/>
      <c r="G9" s="86"/>
      <c r="H9" s="86"/>
      <c r="I9" s="86"/>
      <c r="J9" s="86"/>
      <c r="K9" s="86">
        <f t="shared" si="0"/>
        <v>1905</v>
      </c>
      <c r="L9"/>
      <c r="M9" s="78">
        <v>1905</v>
      </c>
      <c r="N9" s="86"/>
      <c r="O9" s="86"/>
      <c r="P9" s="86"/>
      <c r="Q9" s="86"/>
      <c r="R9" s="86"/>
      <c r="S9" s="86"/>
      <c r="T9" s="86"/>
      <c r="U9" s="86">
        <f t="shared" si="1"/>
        <v>1905</v>
      </c>
      <c r="V9" s="69"/>
      <c r="W9" s="216"/>
      <c r="X9" s="86"/>
      <c r="Y9" s="86"/>
      <c r="Z9" s="86"/>
      <c r="AA9" s="86"/>
      <c r="AB9" s="86"/>
      <c r="AC9" s="86"/>
      <c r="AD9" s="86"/>
      <c r="AE9" s="86">
        <f t="shared" si="2"/>
        <v>0</v>
      </c>
    </row>
    <row r="10" spans="1:31" x14ac:dyDescent="0.25">
      <c r="A10" s="82" t="s">
        <v>61</v>
      </c>
      <c r="C10" s="78">
        <v>2860</v>
      </c>
      <c r="D10" s="86"/>
      <c r="E10" s="86"/>
      <c r="F10" s="86"/>
      <c r="G10" s="86"/>
      <c r="H10" s="86"/>
      <c r="I10" s="86"/>
      <c r="J10" s="86"/>
      <c r="K10" s="86">
        <f t="shared" si="0"/>
        <v>2860</v>
      </c>
      <c r="L10"/>
      <c r="M10" s="78">
        <v>2860</v>
      </c>
      <c r="N10" s="86"/>
      <c r="O10" s="86"/>
      <c r="P10" s="86"/>
      <c r="Q10" s="86"/>
      <c r="R10" s="86"/>
      <c r="S10" s="86"/>
      <c r="T10" s="86"/>
      <c r="U10" s="86">
        <f t="shared" si="1"/>
        <v>2860</v>
      </c>
      <c r="V10" s="69"/>
      <c r="W10" s="216">
        <v>1134.7950386098778</v>
      </c>
      <c r="X10" s="86"/>
      <c r="Y10" s="86"/>
      <c r="Z10" s="86"/>
      <c r="AA10" s="86"/>
      <c r="AB10" s="86"/>
      <c r="AC10" s="86"/>
      <c r="AD10" s="86"/>
      <c r="AE10" s="86">
        <f t="shared" si="2"/>
        <v>1134.7950386098778</v>
      </c>
    </row>
    <row r="11" spans="1:31" x14ac:dyDescent="0.25">
      <c r="A11" s="82" t="s">
        <v>66</v>
      </c>
      <c r="C11" s="78">
        <v>2145</v>
      </c>
      <c r="D11" s="86"/>
      <c r="E11" s="86"/>
      <c r="F11" s="86"/>
      <c r="G11" s="86"/>
      <c r="H11" s="86"/>
      <c r="I11" s="86"/>
      <c r="J11" s="86">
        <v>15000</v>
      </c>
      <c r="K11" s="86">
        <f t="shared" si="0"/>
        <v>17145</v>
      </c>
      <c r="L11"/>
      <c r="M11" s="78">
        <v>2145</v>
      </c>
      <c r="N11" s="86"/>
      <c r="O11" s="86"/>
      <c r="P11" s="86"/>
      <c r="Q11" s="86"/>
      <c r="R11" s="86"/>
      <c r="S11" s="86"/>
      <c r="T11" s="86">
        <v>15000</v>
      </c>
      <c r="U11" s="86">
        <f t="shared" si="1"/>
        <v>17145</v>
      </c>
      <c r="V11" s="69"/>
      <c r="W11" s="216">
        <v>853.90281073736833</v>
      </c>
      <c r="X11" s="86"/>
      <c r="Y11" s="86"/>
      <c r="Z11" s="86"/>
      <c r="AA11" s="86"/>
      <c r="AB11" s="86"/>
      <c r="AC11" s="86"/>
      <c r="AD11" s="86"/>
      <c r="AE11" s="86">
        <f t="shared" si="2"/>
        <v>853.90281073736833</v>
      </c>
    </row>
    <row r="12" spans="1:31" x14ac:dyDescent="0.25">
      <c r="A12" s="82" t="s">
        <v>70</v>
      </c>
      <c r="C12" s="78">
        <v>4064</v>
      </c>
      <c r="D12" s="86"/>
      <c r="E12" s="86"/>
      <c r="F12" s="86"/>
      <c r="G12" s="86"/>
      <c r="H12" s="86"/>
      <c r="I12" s="86"/>
      <c r="J12" s="86"/>
      <c r="K12" s="86">
        <f t="shared" si="0"/>
        <v>4064</v>
      </c>
      <c r="L12"/>
      <c r="M12" s="78">
        <v>4064</v>
      </c>
      <c r="N12" s="86"/>
      <c r="O12" s="86"/>
      <c r="P12" s="86"/>
      <c r="Q12" s="86"/>
      <c r="R12" s="86"/>
      <c r="S12" s="86"/>
      <c r="T12" s="86"/>
      <c r="U12" s="86">
        <f t="shared" si="1"/>
        <v>4064</v>
      </c>
      <c r="V12" s="69"/>
      <c r="W12" s="216"/>
      <c r="X12" s="86"/>
      <c r="Y12" s="86"/>
      <c r="Z12" s="86"/>
      <c r="AA12" s="86"/>
      <c r="AB12" s="86"/>
      <c r="AC12" s="86"/>
      <c r="AD12" s="86"/>
      <c r="AE12" s="86">
        <f t="shared" si="2"/>
        <v>0</v>
      </c>
    </row>
    <row r="13" spans="1:31" x14ac:dyDescent="0.25">
      <c r="A13" s="83" t="s">
        <v>72</v>
      </c>
      <c r="C13" s="78">
        <v>1978</v>
      </c>
      <c r="D13" s="86"/>
      <c r="E13" s="86"/>
      <c r="F13" s="86"/>
      <c r="G13" s="86"/>
      <c r="H13" s="86">
        <v>19000</v>
      </c>
      <c r="I13" s="86"/>
      <c r="J13" s="86"/>
      <c r="K13" s="86">
        <f t="shared" si="0"/>
        <v>20978</v>
      </c>
      <c r="L13"/>
      <c r="M13" s="78">
        <v>1978</v>
      </c>
      <c r="N13" s="86"/>
      <c r="O13" s="86"/>
      <c r="P13" s="86"/>
      <c r="Q13" s="86"/>
      <c r="R13" s="144">
        <v>0</v>
      </c>
      <c r="S13" s="86"/>
      <c r="T13" s="86"/>
      <c r="U13" s="86">
        <f t="shared" si="1"/>
        <v>1978</v>
      </c>
      <c r="V13" s="69"/>
      <c r="W13" s="216">
        <v>347.40779568692238</v>
      </c>
      <c r="X13" s="86"/>
      <c r="Y13" s="86"/>
      <c r="Z13" s="86"/>
      <c r="AA13" s="86"/>
      <c r="AB13" s="86"/>
      <c r="AC13" s="86"/>
      <c r="AD13" s="86"/>
      <c r="AE13" s="86">
        <f t="shared" si="2"/>
        <v>347.40779568692238</v>
      </c>
    </row>
    <row r="14" spans="1:31" x14ac:dyDescent="0.25">
      <c r="A14" s="83" t="s">
        <v>100</v>
      </c>
      <c r="C14" s="78">
        <v>7115</v>
      </c>
      <c r="D14" s="86"/>
      <c r="E14" s="86">
        <v>12000</v>
      </c>
      <c r="F14" s="86">
        <v>409000</v>
      </c>
      <c r="G14" s="86"/>
      <c r="H14" s="86"/>
      <c r="I14" s="86"/>
      <c r="J14" s="86"/>
      <c r="K14" s="86">
        <f t="shared" si="0"/>
        <v>428115</v>
      </c>
      <c r="L14"/>
      <c r="M14" s="78">
        <v>7115</v>
      </c>
      <c r="N14" s="86"/>
      <c r="O14" s="86">
        <v>12000</v>
      </c>
      <c r="P14" s="86">
        <v>409000</v>
      </c>
      <c r="Q14" s="86"/>
      <c r="R14" s="86"/>
      <c r="S14" s="86"/>
      <c r="T14" s="86"/>
      <c r="U14" s="86">
        <f t="shared" si="1"/>
        <v>428115</v>
      </c>
      <c r="V14" s="69"/>
      <c r="W14" s="216"/>
      <c r="X14" s="86"/>
      <c r="Y14" s="86"/>
      <c r="Z14" s="86"/>
      <c r="AA14" s="86"/>
      <c r="AB14" s="86"/>
      <c r="AC14" s="86"/>
      <c r="AD14" s="86"/>
      <c r="AE14" s="86">
        <f t="shared" si="2"/>
        <v>0</v>
      </c>
    </row>
    <row r="15" spans="1:31" x14ac:dyDescent="0.25">
      <c r="A15" s="83" t="s">
        <v>102</v>
      </c>
      <c r="C15" s="78">
        <v>3810</v>
      </c>
      <c r="D15" s="86"/>
      <c r="E15" s="86"/>
      <c r="F15" s="86"/>
      <c r="G15" s="86"/>
      <c r="H15" s="86"/>
      <c r="I15" s="86"/>
      <c r="J15" s="86"/>
      <c r="K15" s="86">
        <f t="shared" si="0"/>
        <v>3810</v>
      </c>
      <c r="L15"/>
      <c r="M15" s="78">
        <v>3810</v>
      </c>
      <c r="N15" s="86"/>
      <c r="O15" s="86"/>
      <c r="P15" s="86"/>
      <c r="Q15" s="86"/>
      <c r="R15" s="86"/>
      <c r="S15" s="86"/>
      <c r="T15" s="86"/>
      <c r="U15" s="86">
        <f t="shared" si="1"/>
        <v>3810</v>
      </c>
      <c r="V15" s="69"/>
      <c r="W15" s="216"/>
      <c r="X15" s="86"/>
      <c r="Y15" s="86"/>
      <c r="Z15" s="86"/>
      <c r="AA15" s="86"/>
      <c r="AB15" s="86"/>
      <c r="AC15" s="86"/>
      <c r="AD15" s="86"/>
      <c r="AE15" s="86">
        <f t="shared" si="2"/>
        <v>0</v>
      </c>
    </row>
    <row r="16" spans="1:31" x14ac:dyDescent="0.25">
      <c r="A16" s="83" t="s">
        <v>133</v>
      </c>
      <c r="C16" s="78">
        <v>10956</v>
      </c>
      <c r="D16" s="86"/>
      <c r="E16" s="86">
        <v>20000</v>
      </c>
      <c r="F16" s="86"/>
      <c r="G16" s="86"/>
      <c r="H16" s="86"/>
      <c r="I16" s="86"/>
      <c r="J16" s="86"/>
      <c r="K16" s="86">
        <f t="shared" si="0"/>
        <v>30956</v>
      </c>
      <c r="L16"/>
      <c r="M16" s="78">
        <v>10956</v>
      </c>
      <c r="N16" s="86"/>
      <c r="O16" s="86">
        <v>20000</v>
      </c>
      <c r="P16" s="86"/>
      <c r="Q16" s="86"/>
      <c r="R16" s="86"/>
      <c r="S16" s="86"/>
      <c r="T16" s="86"/>
      <c r="U16" s="86">
        <f t="shared" si="1"/>
        <v>30956</v>
      </c>
      <c r="V16" s="69"/>
      <c r="W16" s="216"/>
      <c r="X16" s="86"/>
      <c r="Y16" s="86"/>
      <c r="Z16" s="86"/>
      <c r="AA16" s="86"/>
      <c r="AB16" s="86"/>
      <c r="AC16" s="86"/>
      <c r="AD16" s="86"/>
      <c r="AE16" s="86">
        <f t="shared" si="2"/>
        <v>0</v>
      </c>
    </row>
    <row r="17" spans="1:31" x14ac:dyDescent="0.25">
      <c r="A17" s="83" t="s">
        <v>145</v>
      </c>
      <c r="C17" s="78">
        <v>14870</v>
      </c>
      <c r="D17" s="86"/>
      <c r="E17" s="86">
        <v>5000</v>
      </c>
      <c r="F17" s="86"/>
      <c r="G17" s="86"/>
      <c r="H17" s="86"/>
      <c r="I17" s="86"/>
      <c r="J17" s="86"/>
      <c r="K17" s="86">
        <f t="shared" si="0"/>
        <v>19870</v>
      </c>
      <c r="L17"/>
      <c r="M17" s="78">
        <v>14870</v>
      </c>
      <c r="N17" s="86"/>
      <c r="O17" s="86">
        <v>5000</v>
      </c>
      <c r="P17" s="86"/>
      <c r="Q17" s="86"/>
      <c r="R17" s="86"/>
      <c r="S17" s="86"/>
      <c r="T17" s="86"/>
      <c r="U17" s="86">
        <f t="shared" si="1"/>
        <v>19870</v>
      </c>
      <c r="V17" s="69"/>
      <c r="W17" s="216"/>
      <c r="X17" s="86"/>
      <c r="Y17" s="86"/>
      <c r="Z17" s="86"/>
      <c r="AA17" s="86"/>
      <c r="AB17" s="86"/>
      <c r="AC17" s="86"/>
      <c r="AD17" s="86"/>
      <c r="AE17" s="86">
        <f t="shared" si="2"/>
        <v>0</v>
      </c>
    </row>
    <row r="18" spans="1:31" x14ac:dyDescent="0.25">
      <c r="A18" s="83" t="s">
        <v>147</v>
      </c>
      <c r="C18" s="78">
        <v>3075</v>
      </c>
      <c r="D18" s="86"/>
      <c r="E18" s="86"/>
      <c r="F18" s="86"/>
      <c r="G18" s="86"/>
      <c r="H18" s="86"/>
      <c r="I18" s="86"/>
      <c r="J18" s="86"/>
      <c r="K18" s="86">
        <f t="shared" si="0"/>
        <v>3075</v>
      </c>
      <c r="L18"/>
      <c r="M18" s="78">
        <v>3075</v>
      </c>
      <c r="N18" s="86"/>
      <c r="O18" s="86"/>
      <c r="P18" s="86"/>
      <c r="Q18" s="86"/>
      <c r="R18" s="86"/>
      <c r="S18" s="86"/>
      <c r="T18" s="86"/>
      <c r="U18" s="86">
        <f t="shared" si="1"/>
        <v>3075</v>
      </c>
      <c r="V18" s="69"/>
      <c r="W18" s="216"/>
      <c r="X18" s="86"/>
      <c r="Y18" s="86"/>
      <c r="Z18" s="86"/>
      <c r="AA18" s="86"/>
      <c r="AB18" s="86"/>
      <c r="AC18" s="86"/>
      <c r="AD18" s="86"/>
      <c r="AE18" s="86">
        <f t="shared" si="2"/>
        <v>0</v>
      </c>
    </row>
    <row r="19" spans="1:31" x14ac:dyDescent="0.25">
      <c r="A19" s="83" t="s">
        <v>164</v>
      </c>
      <c r="C19" s="78">
        <v>14680</v>
      </c>
      <c r="D19" s="86"/>
      <c r="E19" s="86"/>
      <c r="F19" s="86"/>
      <c r="G19" s="86"/>
      <c r="H19" s="86"/>
      <c r="I19" s="86"/>
      <c r="J19" s="86"/>
      <c r="K19" s="86">
        <f t="shared" si="0"/>
        <v>14680</v>
      </c>
      <c r="L19"/>
      <c r="M19" s="78">
        <v>14680</v>
      </c>
      <c r="N19" s="86"/>
      <c r="O19" s="86"/>
      <c r="P19" s="86"/>
      <c r="Q19" s="86"/>
      <c r="R19" s="86"/>
      <c r="S19" s="86"/>
      <c r="T19" s="86"/>
      <c r="U19" s="86">
        <f t="shared" si="1"/>
        <v>14680</v>
      </c>
      <c r="V19" s="69"/>
      <c r="W19" s="216">
        <v>2393.0648205875673</v>
      </c>
      <c r="X19" s="86"/>
      <c r="Y19" s="86"/>
      <c r="Z19" s="86"/>
      <c r="AA19" s="86"/>
      <c r="AB19" s="86"/>
      <c r="AC19" s="86"/>
      <c r="AD19" s="86"/>
      <c r="AE19" s="86">
        <f t="shared" si="2"/>
        <v>2393.0648205875673</v>
      </c>
    </row>
    <row r="20" spans="1:31" x14ac:dyDescent="0.25">
      <c r="A20" s="84" t="s">
        <v>168</v>
      </c>
      <c r="C20" s="80">
        <v>3740</v>
      </c>
      <c r="D20" s="76"/>
      <c r="E20" s="76"/>
      <c r="F20" s="76"/>
      <c r="G20" s="76"/>
      <c r="H20" s="76"/>
      <c r="I20" s="76"/>
      <c r="J20" s="76"/>
      <c r="K20" s="76">
        <f t="shared" si="0"/>
        <v>3740</v>
      </c>
      <c r="L20"/>
      <c r="M20" s="80">
        <v>3740</v>
      </c>
      <c r="N20" s="76"/>
      <c r="O20" s="76"/>
      <c r="P20" s="76"/>
      <c r="Q20" s="76"/>
      <c r="R20" s="76"/>
      <c r="S20" s="76"/>
      <c r="T20" s="76"/>
      <c r="U20" s="76">
        <f t="shared" si="1"/>
        <v>3740</v>
      </c>
      <c r="V20" s="71"/>
      <c r="W20" s="218"/>
      <c r="X20" s="76"/>
      <c r="Y20" s="76"/>
      <c r="Z20" s="76"/>
      <c r="AA20" s="76"/>
      <c r="AB20" s="76"/>
      <c r="AC20" s="76"/>
      <c r="AD20" s="76"/>
      <c r="AE20" s="76">
        <f t="shared" si="2"/>
        <v>0</v>
      </c>
    </row>
    <row r="21" spans="1:31" x14ac:dyDescent="0.25">
      <c r="B21" s="72"/>
      <c r="K21" s="1" t="s">
        <v>632</v>
      </c>
      <c r="L21"/>
      <c r="U21" s="1" t="s">
        <v>632</v>
      </c>
    </row>
    <row r="22" spans="1:31" x14ac:dyDescent="0.25">
      <c r="A22" s="93" t="s">
        <v>631</v>
      </c>
      <c r="B22" s="94">
        <v>38997</v>
      </c>
      <c r="C22" s="92">
        <f>SUM(C3:C20)</f>
        <v>84109</v>
      </c>
      <c r="D22" s="92">
        <f t="shared" ref="D22:J22" si="3">SUM(D3:D20)</f>
        <v>0</v>
      </c>
      <c r="E22" s="92">
        <f t="shared" si="3"/>
        <v>49000</v>
      </c>
      <c r="F22" s="92">
        <f t="shared" si="3"/>
        <v>409000</v>
      </c>
      <c r="G22" s="92">
        <f t="shared" si="3"/>
        <v>0</v>
      </c>
      <c r="H22" s="92">
        <f t="shared" si="3"/>
        <v>19000</v>
      </c>
      <c r="I22" s="92">
        <f t="shared" si="3"/>
        <v>0</v>
      </c>
      <c r="J22" s="92">
        <f t="shared" si="3"/>
        <v>15000</v>
      </c>
      <c r="K22" s="95">
        <f>SUM(B22:J22)</f>
        <v>615106</v>
      </c>
      <c r="M22" s="92">
        <f>SUM(M3:M20)</f>
        <v>84109</v>
      </c>
      <c r="N22" s="92">
        <f t="shared" ref="N22:T22" si="4">SUM(N3:N20)</f>
        <v>0</v>
      </c>
      <c r="O22" s="92">
        <f t="shared" si="4"/>
        <v>49000</v>
      </c>
      <c r="P22" s="92">
        <f t="shared" si="4"/>
        <v>409000</v>
      </c>
      <c r="Q22" s="92">
        <f t="shared" si="4"/>
        <v>0</v>
      </c>
      <c r="R22" s="92">
        <f t="shared" si="4"/>
        <v>0</v>
      </c>
      <c r="S22" s="92">
        <f t="shared" si="4"/>
        <v>0</v>
      </c>
      <c r="T22" s="92">
        <f t="shared" si="4"/>
        <v>15000</v>
      </c>
      <c r="U22" s="95">
        <f>SUM(L22:T22)+B22</f>
        <v>596106</v>
      </c>
    </row>
    <row r="23" spans="1:31" x14ac:dyDescent="0.25">
      <c r="B23" s="23"/>
      <c r="L23"/>
    </row>
    <row r="24" spans="1:31" x14ac:dyDescent="0.25">
      <c r="A24" s="99" t="s">
        <v>637</v>
      </c>
      <c r="B24" s="104">
        <f>K22</f>
        <v>615106</v>
      </c>
      <c r="M24" s="99" t="s">
        <v>637</v>
      </c>
      <c r="N24" s="104">
        <f>U22</f>
        <v>596106</v>
      </c>
    </row>
    <row r="25" spans="1:31" x14ac:dyDescent="0.25">
      <c r="A25" s="100" t="s">
        <v>638</v>
      </c>
      <c r="B25" s="105">
        <f>B24*75/100</f>
        <v>461329.5</v>
      </c>
      <c r="C25" s="145"/>
      <c r="M25" s="100" t="s">
        <v>638</v>
      </c>
      <c r="N25" s="105">
        <v>443572</v>
      </c>
      <c r="P25" s="147"/>
      <c r="Q25" s="147"/>
    </row>
    <row r="26" spans="1:31" x14ac:dyDescent="0.25">
      <c r="A26" s="111" t="s">
        <v>647</v>
      </c>
      <c r="B26" s="106">
        <f>C22</f>
        <v>84109</v>
      </c>
      <c r="M26" s="111" t="s">
        <v>647</v>
      </c>
      <c r="N26" s="106">
        <f>M22</f>
        <v>84109</v>
      </c>
      <c r="P26"/>
      <c r="Q26"/>
    </row>
    <row r="27" spans="1:31" x14ac:dyDescent="0.25">
      <c r="A27" s="111" t="s">
        <v>640</v>
      </c>
      <c r="B27" s="106">
        <f>B22</f>
        <v>38997</v>
      </c>
      <c r="D27" s="71"/>
      <c r="M27" s="111" t="s">
        <v>640</v>
      </c>
      <c r="N27" s="106">
        <f>B22</f>
        <v>38997</v>
      </c>
      <c r="P27"/>
      <c r="Q27"/>
    </row>
    <row r="28" spans="1:31" x14ac:dyDescent="0.25">
      <c r="A28" s="111" t="s">
        <v>641</v>
      </c>
      <c r="B28" s="106">
        <f>29700-27.75</f>
        <v>29672.25</v>
      </c>
      <c r="M28" s="111" t="s">
        <v>641</v>
      </c>
      <c r="N28" s="106">
        <v>29427</v>
      </c>
      <c r="P28"/>
      <c r="Q28"/>
    </row>
    <row r="29" spans="1:31" x14ac:dyDescent="0.25">
      <c r="A29" s="103" t="s">
        <v>742</v>
      </c>
      <c r="B29" s="108">
        <f>SUM(B26:B28)+998.25</f>
        <v>153776.5</v>
      </c>
      <c r="M29" s="103" t="s">
        <v>742</v>
      </c>
      <c r="N29" s="108">
        <f>SUM(N26:N28)</f>
        <v>152533</v>
      </c>
      <c r="P29" s="145"/>
    </row>
    <row r="30" spans="1:31" x14ac:dyDescent="0.25">
      <c r="B30" s="73"/>
      <c r="N30" s="73"/>
    </row>
    <row r="31" spans="1:31" x14ac:dyDescent="0.25">
      <c r="B31" s="73"/>
      <c r="N31" s="1"/>
      <c r="O31" s="146"/>
    </row>
    <row r="32" spans="1:31" x14ac:dyDescent="0.25">
      <c r="B32" s="73"/>
    </row>
    <row r="33" spans="2:2" x14ac:dyDescent="0.25">
      <c r="B33" s="23"/>
    </row>
    <row r="34" spans="2:2" x14ac:dyDescent="0.25">
      <c r="B34" s="23"/>
    </row>
    <row r="35" spans="2:2" x14ac:dyDescent="0.25">
      <c r="B35" s="23"/>
    </row>
    <row r="36" spans="2:2" x14ac:dyDescent="0.25">
      <c r="B36" s="64"/>
    </row>
  </sheetData>
  <mergeCells count="3">
    <mergeCell ref="C1:J2"/>
    <mergeCell ref="W1:AD2"/>
    <mergeCell ref="M1:T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46"/>
  <sheetViews>
    <sheetView zoomScale="80" zoomScaleNormal="80" workbookViewId="0">
      <pane xSplit="1" topLeftCell="O1" activePane="topRight" state="frozen"/>
      <selection pane="topRight" activeCell="X5" sqref="X5:X32"/>
    </sheetView>
  </sheetViews>
  <sheetFormatPr defaultColWidth="9.140625" defaultRowHeight="18" x14ac:dyDescent="0.25"/>
  <cols>
    <col min="1" max="1" width="18.7109375" style="65" customWidth="1"/>
    <col min="2" max="2" width="17.7109375" style="66" bestFit="1" customWidth="1"/>
    <col min="3" max="3" width="16" style="65" bestFit="1" customWidth="1"/>
    <col min="4" max="4" width="13.5703125" style="65" bestFit="1" customWidth="1"/>
    <col min="5" max="5" width="13.140625" style="65" bestFit="1" customWidth="1"/>
    <col min="6" max="6" width="14.5703125" style="65" customWidth="1"/>
    <col min="7" max="7" width="12.7109375" style="65" customWidth="1"/>
    <col min="8" max="8" width="12.5703125" style="65" customWidth="1"/>
    <col min="9" max="9" width="14.7109375" style="65" customWidth="1"/>
    <col min="10" max="10" width="12.5703125" style="65" customWidth="1"/>
    <col min="11" max="11" width="15.140625" style="65" bestFit="1" customWidth="1"/>
    <col min="12" max="12" width="29.42578125" customWidth="1"/>
    <col min="13" max="13" width="17.28515625" customWidth="1"/>
    <col min="14" max="14" width="16.28515625" style="65" customWidth="1"/>
    <col min="15" max="20" width="15.140625" style="65" customWidth="1"/>
    <col min="21" max="21" width="16.5703125" style="65" customWidth="1"/>
    <col min="22" max="22" width="15.140625" style="65" customWidth="1"/>
    <col min="23" max="23" width="9.140625" style="65"/>
    <col min="24" max="24" width="13.42578125" style="65" customWidth="1"/>
    <col min="25" max="25" width="10.140625" style="65" customWidth="1"/>
    <col min="26" max="26" width="11.140625" style="65" customWidth="1"/>
    <col min="27" max="27" width="14.5703125" style="65" customWidth="1"/>
    <col min="28" max="28" width="16.28515625" style="65" customWidth="1"/>
    <col min="29" max="29" width="11.5703125" style="65" bestFit="1" customWidth="1"/>
    <col min="30" max="30" width="15" style="65" customWidth="1"/>
    <col min="31" max="31" width="11.5703125" style="65" bestFit="1" customWidth="1"/>
    <col min="32" max="32" width="12.5703125" style="65" bestFit="1" customWidth="1"/>
    <col min="33" max="16384" width="9.140625" style="65"/>
  </cols>
  <sheetData>
    <row r="1" spans="1:32" ht="22.5" customHeight="1" x14ac:dyDescent="0.25">
      <c r="C1" s="261" t="s">
        <v>626</v>
      </c>
      <c r="D1" s="261"/>
      <c r="E1" s="261"/>
      <c r="F1" s="261"/>
      <c r="G1" s="261"/>
      <c r="H1" s="261"/>
      <c r="I1" s="261"/>
      <c r="J1" s="261"/>
      <c r="K1" s="74"/>
      <c r="N1" s="262" t="s">
        <v>740</v>
      </c>
      <c r="O1" s="262"/>
      <c r="P1" s="262"/>
      <c r="Q1" s="262"/>
      <c r="R1" s="262"/>
      <c r="S1" s="262"/>
      <c r="T1" s="262"/>
      <c r="U1" s="262"/>
      <c r="V1" s="74"/>
      <c r="W1" s="67"/>
      <c r="X1" s="261" t="s">
        <v>627</v>
      </c>
      <c r="Y1" s="261"/>
      <c r="Z1" s="261"/>
      <c r="AA1" s="261"/>
      <c r="AB1" s="261"/>
      <c r="AC1" s="261"/>
      <c r="AD1" s="261"/>
      <c r="AE1" s="261"/>
    </row>
    <row r="2" spans="1:32" x14ac:dyDescent="0.25">
      <c r="C2" s="261"/>
      <c r="D2" s="261"/>
      <c r="E2" s="261"/>
      <c r="F2" s="261"/>
      <c r="G2" s="261"/>
      <c r="H2" s="261"/>
      <c r="I2" s="261"/>
      <c r="J2" s="261"/>
      <c r="K2" s="74"/>
      <c r="N2" s="262"/>
      <c r="O2" s="262"/>
      <c r="P2" s="262"/>
      <c r="Q2" s="262"/>
      <c r="R2" s="262"/>
      <c r="S2" s="262"/>
      <c r="T2" s="262"/>
      <c r="U2" s="262"/>
      <c r="V2" s="74"/>
      <c r="W2" s="67"/>
      <c r="X2" s="261"/>
      <c r="Y2" s="261"/>
      <c r="Z2" s="261"/>
      <c r="AA2" s="261"/>
      <c r="AB2" s="261"/>
      <c r="AC2" s="261"/>
      <c r="AD2" s="261"/>
      <c r="AE2" s="261"/>
    </row>
    <row r="3" spans="1:32" x14ac:dyDescent="0.25">
      <c r="C3" s="74"/>
      <c r="D3" s="74"/>
      <c r="E3" s="74"/>
      <c r="F3" s="74"/>
      <c r="G3" s="74"/>
      <c r="H3" s="74"/>
      <c r="I3" s="74"/>
      <c r="J3" s="74"/>
      <c r="K3" s="74"/>
      <c r="M3" s="66"/>
      <c r="N3" s="74"/>
      <c r="O3" s="74"/>
      <c r="P3" s="74"/>
      <c r="Q3" s="74"/>
      <c r="R3" s="74"/>
      <c r="S3" s="74"/>
      <c r="T3" s="74"/>
      <c r="U3" s="74"/>
      <c r="V3" s="74"/>
      <c r="W3" s="67"/>
      <c r="X3" s="74"/>
      <c r="Y3" s="74"/>
      <c r="Z3" s="74"/>
      <c r="AA3" s="74"/>
      <c r="AB3" s="74"/>
      <c r="AC3" s="74"/>
      <c r="AD3" s="74"/>
      <c r="AE3" s="74"/>
    </row>
    <row r="4" spans="1:32" ht="26.25" x14ac:dyDescent="0.25">
      <c r="B4" s="65"/>
      <c r="C4" s="77" t="s">
        <v>2</v>
      </c>
      <c r="D4" s="85" t="s">
        <v>628</v>
      </c>
      <c r="E4" s="88" t="s">
        <v>629</v>
      </c>
      <c r="F4" s="85" t="s">
        <v>5</v>
      </c>
      <c r="G4" s="85" t="s">
        <v>6</v>
      </c>
      <c r="H4" s="85" t="s">
        <v>474</v>
      </c>
      <c r="I4" s="85" t="s">
        <v>7</v>
      </c>
      <c r="J4" s="75" t="s">
        <v>8</v>
      </c>
      <c r="K4" s="91" t="s">
        <v>630</v>
      </c>
      <c r="M4" s="65"/>
      <c r="N4" s="77" t="s">
        <v>2</v>
      </c>
      <c r="O4" s="85" t="s">
        <v>628</v>
      </c>
      <c r="P4" s="88" t="s">
        <v>629</v>
      </c>
      <c r="Q4" s="85" t="s">
        <v>5</v>
      </c>
      <c r="R4" s="85" t="s">
        <v>6</v>
      </c>
      <c r="S4" s="85" t="s">
        <v>474</v>
      </c>
      <c r="T4" s="85" t="s">
        <v>7</v>
      </c>
      <c r="U4" s="75" t="s">
        <v>8</v>
      </c>
      <c r="V4" s="91" t="s">
        <v>630</v>
      </c>
      <c r="W4" s="68"/>
      <c r="X4" s="77" t="s">
        <v>2</v>
      </c>
      <c r="Y4" s="85" t="s">
        <v>628</v>
      </c>
      <c r="Z4" s="88" t="s">
        <v>629</v>
      </c>
      <c r="AA4" s="85" t="s">
        <v>5</v>
      </c>
      <c r="AB4" s="85" t="s">
        <v>6</v>
      </c>
      <c r="AC4" s="85" t="s">
        <v>474</v>
      </c>
      <c r="AD4" s="85" t="s">
        <v>7</v>
      </c>
      <c r="AE4" s="75" t="s">
        <v>8</v>
      </c>
      <c r="AF4" s="91" t="s">
        <v>630</v>
      </c>
    </row>
    <row r="5" spans="1:32" x14ac:dyDescent="0.25">
      <c r="A5" s="81" t="s">
        <v>23</v>
      </c>
      <c r="B5" s="81"/>
      <c r="C5" s="89">
        <v>1500</v>
      </c>
      <c r="D5" s="90"/>
      <c r="E5" s="90"/>
      <c r="F5" s="90"/>
      <c r="G5" s="90"/>
      <c r="H5" s="90"/>
      <c r="I5" s="90"/>
      <c r="J5" s="90"/>
      <c r="K5" s="86">
        <f>SUM(C5:J5)</f>
        <v>1500</v>
      </c>
      <c r="M5" s="81" t="s">
        <v>23</v>
      </c>
      <c r="N5" s="89">
        <v>1500</v>
      </c>
      <c r="O5" s="90"/>
      <c r="P5" s="90"/>
      <c r="Q5" s="90"/>
      <c r="R5" s="90"/>
      <c r="S5" s="90"/>
      <c r="T5" s="90"/>
      <c r="U5" s="90"/>
      <c r="V5" s="86">
        <f>SUM(N5:U5)</f>
        <v>1500</v>
      </c>
      <c r="W5" s="69"/>
      <c r="X5" s="215">
        <v>1912.5</v>
      </c>
      <c r="Y5" s="90"/>
      <c r="Z5" s="90"/>
      <c r="AA5" s="90"/>
      <c r="AB5" s="90"/>
      <c r="AC5" s="90"/>
      <c r="AD5" s="90"/>
      <c r="AE5" s="90"/>
      <c r="AF5" s="86">
        <f>SUM(X5:AE5)</f>
        <v>1912.5</v>
      </c>
    </row>
    <row r="6" spans="1:32" x14ac:dyDescent="0.25">
      <c r="A6" s="82" t="s">
        <v>30</v>
      </c>
      <c r="B6" s="82"/>
      <c r="C6" s="78">
        <v>3300</v>
      </c>
      <c r="D6" s="86"/>
      <c r="E6" s="86"/>
      <c r="F6" s="86"/>
      <c r="G6" s="86"/>
      <c r="H6" s="86"/>
      <c r="I6" s="86"/>
      <c r="J6" s="86"/>
      <c r="K6" s="86">
        <f t="shared" ref="K6:K32" si="0">SUM(C6:J6)</f>
        <v>3300</v>
      </c>
      <c r="M6" s="82" t="s">
        <v>30</v>
      </c>
      <c r="N6" s="78">
        <v>3300</v>
      </c>
      <c r="O6" s="86"/>
      <c r="P6" s="86"/>
      <c r="Q6" s="86"/>
      <c r="R6" s="86"/>
      <c r="S6" s="86"/>
      <c r="T6" s="86"/>
      <c r="U6" s="86"/>
      <c r="V6" s="86">
        <f t="shared" ref="V6:V32" si="1">SUM(N6:U6)</f>
        <v>3300</v>
      </c>
      <c r="W6" s="69"/>
      <c r="X6" s="216">
        <v>1912.5</v>
      </c>
      <c r="Y6" s="86"/>
      <c r="Z6" s="86"/>
      <c r="AA6" s="86"/>
      <c r="AB6" s="86"/>
      <c r="AC6" s="86"/>
      <c r="AD6" s="86"/>
      <c r="AE6" s="86"/>
      <c r="AF6" s="86">
        <f t="shared" ref="AF6:AF32" si="2">SUM(X6:AE6)</f>
        <v>1912.5</v>
      </c>
    </row>
    <row r="7" spans="1:32" x14ac:dyDescent="0.25">
      <c r="A7" s="82" t="s">
        <v>31</v>
      </c>
      <c r="B7" s="82"/>
      <c r="C7" s="78">
        <v>4500</v>
      </c>
      <c r="D7" s="86"/>
      <c r="E7" s="86"/>
      <c r="F7" s="86"/>
      <c r="G7" s="86"/>
      <c r="H7" s="86"/>
      <c r="I7" s="86"/>
      <c r="J7" s="86"/>
      <c r="K7" s="86">
        <f t="shared" si="0"/>
        <v>4500</v>
      </c>
      <c r="M7" s="82" t="s">
        <v>31</v>
      </c>
      <c r="N7" s="78">
        <v>4500</v>
      </c>
      <c r="O7" s="86"/>
      <c r="P7" s="86"/>
      <c r="Q7" s="86"/>
      <c r="R7" s="86"/>
      <c r="S7" s="86"/>
      <c r="T7" s="86"/>
      <c r="U7" s="86"/>
      <c r="V7" s="86">
        <f t="shared" si="1"/>
        <v>4500</v>
      </c>
      <c r="W7" s="69"/>
      <c r="X7" s="216">
        <v>1282.5</v>
      </c>
      <c r="Y7" s="86"/>
      <c r="Z7" s="86"/>
      <c r="AA7" s="86"/>
      <c r="AB7" s="86"/>
      <c r="AC7" s="86"/>
      <c r="AD7" s="86"/>
      <c r="AE7" s="86"/>
      <c r="AF7" s="86">
        <f t="shared" si="2"/>
        <v>1282.5</v>
      </c>
    </row>
    <row r="8" spans="1:32" x14ac:dyDescent="0.25">
      <c r="A8" s="82" t="s">
        <v>32</v>
      </c>
      <c r="B8" s="82"/>
      <c r="C8" s="79">
        <v>79800</v>
      </c>
      <c r="D8" s="87">
        <v>2500</v>
      </c>
      <c r="E8" s="87"/>
      <c r="F8" s="87"/>
      <c r="G8" s="87"/>
      <c r="H8" s="87"/>
      <c r="I8" s="87"/>
      <c r="J8" s="86"/>
      <c r="K8" s="86">
        <f t="shared" si="0"/>
        <v>82300</v>
      </c>
      <c r="M8" s="82" t="s">
        <v>32</v>
      </c>
      <c r="N8" s="79">
        <v>79800</v>
      </c>
      <c r="O8" s="87">
        <v>2500</v>
      </c>
      <c r="P8" s="87"/>
      <c r="Q8" s="87"/>
      <c r="R8" s="87"/>
      <c r="S8" s="87"/>
      <c r="T8" s="87"/>
      <c r="U8" s="86"/>
      <c r="V8" s="86">
        <f t="shared" si="1"/>
        <v>82300</v>
      </c>
      <c r="W8" s="70"/>
      <c r="X8" s="217">
        <v>24907.5</v>
      </c>
      <c r="Y8" s="87"/>
      <c r="Z8" s="87"/>
      <c r="AA8" s="87"/>
      <c r="AB8" s="87"/>
      <c r="AC8" s="87"/>
      <c r="AD8" s="87"/>
      <c r="AE8" s="86"/>
      <c r="AF8" s="86">
        <f t="shared" si="2"/>
        <v>24907.5</v>
      </c>
    </row>
    <row r="9" spans="1:32" x14ac:dyDescent="0.25">
      <c r="A9" s="82" t="s">
        <v>53</v>
      </c>
      <c r="B9" s="82"/>
      <c r="C9" s="78">
        <v>1080</v>
      </c>
      <c r="D9" s="86"/>
      <c r="E9" s="86"/>
      <c r="F9" s="86"/>
      <c r="G9" s="86"/>
      <c r="H9" s="86"/>
      <c r="I9" s="86"/>
      <c r="J9" s="86"/>
      <c r="K9" s="86">
        <f t="shared" si="0"/>
        <v>1080</v>
      </c>
      <c r="M9" s="82" t="s">
        <v>53</v>
      </c>
      <c r="N9" s="78">
        <v>1080</v>
      </c>
      <c r="O9" s="86"/>
      <c r="P9" s="86"/>
      <c r="Q9" s="86"/>
      <c r="R9" s="86"/>
      <c r="S9" s="86"/>
      <c r="T9" s="86"/>
      <c r="U9" s="86"/>
      <c r="V9" s="86">
        <f t="shared" si="1"/>
        <v>1080</v>
      </c>
      <c r="W9" s="69"/>
      <c r="X9" s="216"/>
      <c r="Y9" s="86"/>
      <c r="Z9" s="86"/>
      <c r="AA9" s="86"/>
      <c r="AB9" s="86"/>
      <c r="AC9" s="86"/>
      <c r="AD9" s="86"/>
      <c r="AE9" s="86"/>
      <c r="AF9" s="86">
        <f t="shared" si="2"/>
        <v>0</v>
      </c>
    </row>
    <row r="10" spans="1:32" x14ac:dyDescent="0.25">
      <c r="A10" s="82" t="s">
        <v>61</v>
      </c>
      <c r="B10" s="82"/>
      <c r="C10" s="78">
        <v>69000</v>
      </c>
      <c r="D10" s="86"/>
      <c r="E10" s="86"/>
      <c r="F10" s="86"/>
      <c r="G10" s="86"/>
      <c r="H10" s="86"/>
      <c r="I10" s="86"/>
      <c r="J10" s="86"/>
      <c r="K10" s="86">
        <f t="shared" si="0"/>
        <v>69000</v>
      </c>
      <c r="M10" s="82" t="s">
        <v>61</v>
      </c>
      <c r="N10" s="78">
        <v>69000</v>
      </c>
      <c r="O10" s="86"/>
      <c r="P10" s="86"/>
      <c r="Q10" s="86"/>
      <c r="R10" s="86"/>
      <c r="S10" s="86"/>
      <c r="T10" s="86"/>
      <c r="U10" s="86"/>
      <c r="V10" s="86">
        <f t="shared" si="1"/>
        <v>69000</v>
      </c>
      <c r="W10" s="69"/>
      <c r="X10" s="216">
        <v>43143.625</v>
      </c>
      <c r="Y10" s="86"/>
      <c r="Z10" s="86"/>
      <c r="AA10" s="86"/>
      <c r="AB10" s="86"/>
      <c r="AC10" s="86"/>
      <c r="AD10" s="86"/>
      <c r="AE10" s="86"/>
      <c r="AF10" s="86">
        <f t="shared" si="2"/>
        <v>43143.625</v>
      </c>
    </row>
    <row r="11" spans="1:32" x14ac:dyDescent="0.25">
      <c r="A11" s="82" t="s">
        <v>66</v>
      </c>
      <c r="B11" s="82"/>
      <c r="C11" s="78">
        <v>9000</v>
      </c>
      <c r="D11" s="86"/>
      <c r="E11" s="86"/>
      <c r="F11" s="86"/>
      <c r="G11" s="86"/>
      <c r="H11" s="86"/>
      <c r="I11" s="86"/>
      <c r="J11" s="86"/>
      <c r="K11" s="86">
        <f t="shared" si="0"/>
        <v>9000</v>
      </c>
      <c r="M11" s="82" t="s">
        <v>66</v>
      </c>
      <c r="N11" s="78">
        <v>9000</v>
      </c>
      <c r="O11" s="86"/>
      <c r="P11" s="86"/>
      <c r="Q11" s="86"/>
      <c r="R11" s="86"/>
      <c r="S11" s="86"/>
      <c r="T11" s="86"/>
      <c r="U11" s="86"/>
      <c r="V11" s="86">
        <f t="shared" si="1"/>
        <v>9000</v>
      </c>
      <c r="W11" s="69"/>
      <c r="X11" s="216">
        <v>2992.5</v>
      </c>
      <c r="Y11" s="86"/>
      <c r="Z11" s="86"/>
      <c r="AA11" s="86"/>
      <c r="AB11" s="86"/>
      <c r="AC11" s="86"/>
      <c r="AD11" s="86"/>
      <c r="AE11" s="86"/>
      <c r="AF11" s="86">
        <f t="shared" si="2"/>
        <v>2992.5</v>
      </c>
    </row>
    <row r="12" spans="1:32" x14ac:dyDescent="0.25">
      <c r="A12" s="82" t="s">
        <v>70</v>
      </c>
      <c r="B12" s="82"/>
      <c r="C12" s="78">
        <v>1800</v>
      </c>
      <c r="D12" s="86"/>
      <c r="E12" s="86"/>
      <c r="F12" s="86"/>
      <c r="G12" s="86"/>
      <c r="H12" s="86"/>
      <c r="I12" s="86"/>
      <c r="J12" s="86"/>
      <c r="K12" s="86">
        <f t="shared" si="0"/>
        <v>1800</v>
      </c>
      <c r="M12" s="82" t="s">
        <v>70</v>
      </c>
      <c r="N12" s="78">
        <v>1800</v>
      </c>
      <c r="O12" s="86"/>
      <c r="P12" s="86"/>
      <c r="Q12" s="86"/>
      <c r="R12" s="86"/>
      <c r="S12" s="86"/>
      <c r="T12" s="86"/>
      <c r="U12" s="86"/>
      <c r="V12" s="86">
        <f t="shared" si="1"/>
        <v>1800</v>
      </c>
      <c r="W12" s="69"/>
      <c r="X12" s="216"/>
      <c r="Y12" s="86"/>
      <c r="Z12" s="86"/>
      <c r="AA12" s="86"/>
      <c r="AB12" s="86"/>
      <c r="AC12" s="86"/>
      <c r="AD12" s="86"/>
      <c r="AE12" s="86"/>
      <c r="AF12" s="86">
        <f t="shared" si="2"/>
        <v>0</v>
      </c>
    </row>
    <row r="13" spans="1:32" x14ac:dyDescent="0.25">
      <c r="A13" s="142" t="s">
        <v>72</v>
      </c>
      <c r="B13" s="82"/>
      <c r="C13" s="78"/>
      <c r="D13" s="86"/>
      <c r="E13" s="86"/>
      <c r="F13" s="86"/>
      <c r="G13" s="86"/>
      <c r="H13" s="86"/>
      <c r="I13" s="86"/>
      <c r="J13" s="86"/>
      <c r="K13" s="86"/>
      <c r="M13" s="142" t="s">
        <v>72</v>
      </c>
      <c r="N13" s="143">
        <v>0</v>
      </c>
      <c r="O13" s="144"/>
      <c r="P13" s="144"/>
      <c r="Q13" s="144"/>
      <c r="R13" s="144"/>
      <c r="S13" s="144">
        <v>19000</v>
      </c>
      <c r="T13" s="144"/>
      <c r="U13" s="144"/>
      <c r="V13" s="144">
        <f t="shared" si="1"/>
        <v>19000</v>
      </c>
      <c r="W13" s="69"/>
      <c r="X13" s="216"/>
      <c r="Y13" s="86"/>
      <c r="Z13" s="86"/>
      <c r="AA13" s="86"/>
      <c r="AB13" s="86"/>
      <c r="AC13" s="86"/>
      <c r="AD13" s="86"/>
      <c r="AE13" s="86"/>
      <c r="AF13" s="86"/>
    </row>
    <row r="14" spans="1:32" x14ac:dyDescent="0.25">
      <c r="A14" s="83" t="s">
        <v>78</v>
      </c>
      <c r="B14" s="83"/>
      <c r="C14" s="78">
        <v>2800</v>
      </c>
      <c r="D14" s="86">
        <v>4000</v>
      </c>
      <c r="E14" s="86"/>
      <c r="F14" s="86"/>
      <c r="G14" s="86"/>
      <c r="H14" s="86"/>
      <c r="I14" s="86"/>
      <c r="J14" s="86"/>
      <c r="K14" s="86">
        <f t="shared" si="0"/>
        <v>6800</v>
      </c>
      <c r="M14" s="83" t="s">
        <v>78</v>
      </c>
      <c r="N14" s="78">
        <v>2800</v>
      </c>
      <c r="O14" s="86">
        <v>4000</v>
      </c>
      <c r="P14" s="86"/>
      <c r="Q14" s="86"/>
      <c r="R14" s="86"/>
      <c r="S14" s="86"/>
      <c r="T14" s="86"/>
      <c r="U14" s="86"/>
      <c r="V14" s="86">
        <f t="shared" si="1"/>
        <v>6800</v>
      </c>
      <c r="W14" s="69"/>
      <c r="X14" s="216"/>
      <c r="Y14" s="86"/>
      <c r="Z14" s="86"/>
      <c r="AA14" s="86"/>
      <c r="AB14" s="86"/>
      <c r="AC14" s="86"/>
      <c r="AD14" s="86"/>
      <c r="AE14" s="86"/>
      <c r="AF14" s="86">
        <f t="shared" si="2"/>
        <v>0</v>
      </c>
    </row>
    <row r="15" spans="1:32" x14ac:dyDescent="0.25">
      <c r="A15" s="83" t="s">
        <v>87</v>
      </c>
      <c r="B15" s="83"/>
      <c r="C15" s="78">
        <v>2800</v>
      </c>
      <c r="D15" s="86">
        <v>4000</v>
      </c>
      <c r="E15" s="86"/>
      <c r="F15" s="86"/>
      <c r="G15" s="86"/>
      <c r="H15" s="86"/>
      <c r="I15" s="86"/>
      <c r="J15" s="86"/>
      <c r="K15" s="86">
        <f t="shared" si="0"/>
        <v>6800</v>
      </c>
      <c r="M15" s="83" t="s">
        <v>87</v>
      </c>
      <c r="N15" s="78">
        <v>2800</v>
      </c>
      <c r="O15" s="86">
        <v>4000</v>
      </c>
      <c r="P15" s="86"/>
      <c r="Q15" s="86"/>
      <c r="R15" s="86"/>
      <c r="S15" s="86"/>
      <c r="T15" s="86"/>
      <c r="U15" s="86"/>
      <c r="V15" s="86">
        <f t="shared" si="1"/>
        <v>6800</v>
      </c>
      <c r="W15" s="69"/>
      <c r="X15" s="216"/>
      <c r="Y15" s="86"/>
      <c r="Z15" s="86"/>
      <c r="AA15" s="86"/>
      <c r="AB15" s="86"/>
      <c r="AC15" s="86"/>
      <c r="AD15" s="86"/>
      <c r="AE15" s="86"/>
      <c r="AF15" s="86"/>
    </row>
    <row r="16" spans="1:32" x14ac:dyDescent="0.25">
      <c r="A16" s="83" t="s">
        <v>89</v>
      </c>
      <c r="B16" s="83"/>
      <c r="C16" s="78">
        <v>2800</v>
      </c>
      <c r="D16" s="86">
        <v>4000</v>
      </c>
      <c r="E16" s="86"/>
      <c r="F16" s="86"/>
      <c r="G16" s="86"/>
      <c r="H16" s="86"/>
      <c r="I16" s="86"/>
      <c r="J16" s="86"/>
      <c r="K16" s="86">
        <f t="shared" si="0"/>
        <v>6800</v>
      </c>
      <c r="M16" s="83" t="s">
        <v>89</v>
      </c>
      <c r="N16" s="78">
        <v>2800</v>
      </c>
      <c r="O16" s="86">
        <v>4000</v>
      </c>
      <c r="P16" s="86"/>
      <c r="Q16" s="86"/>
      <c r="R16" s="86"/>
      <c r="S16" s="86"/>
      <c r="T16" s="86"/>
      <c r="U16" s="86"/>
      <c r="V16" s="86">
        <f t="shared" si="1"/>
        <v>6800</v>
      </c>
      <c r="W16" s="69"/>
      <c r="X16" s="216"/>
      <c r="Y16" s="86"/>
      <c r="Z16" s="86"/>
      <c r="AA16" s="86"/>
      <c r="AB16" s="86"/>
      <c r="AC16" s="86"/>
      <c r="AD16" s="86"/>
      <c r="AE16" s="86"/>
      <c r="AF16" s="86"/>
    </row>
    <row r="17" spans="1:32" x14ac:dyDescent="0.25">
      <c r="A17" s="83" t="s">
        <v>94</v>
      </c>
      <c r="B17" s="83"/>
      <c r="C17" s="78">
        <v>2800</v>
      </c>
      <c r="D17" s="86">
        <v>4000</v>
      </c>
      <c r="E17" s="86"/>
      <c r="F17" s="86"/>
      <c r="G17" s="86"/>
      <c r="H17" s="86"/>
      <c r="I17" s="86"/>
      <c r="J17" s="86"/>
      <c r="K17" s="86">
        <f t="shared" si="0"/>
        <v>6800</v>
      </c>
      <c r="M17" s="83" t="s">
        <v>94</v>
      </c>
      <c r="N17" s="78">
        <v>2800</v>
      </c>
      <c r="O17" s="86">
        <v>4000</v>
      </c>
      <c r="P17" s="86"/>
      <c r="Q17" s="86"/>
      <c r="R17" s="86"/>
      <c r="S17" s="86"/>
      <c r="T17" s="86"/>
      <c r="U17" s="86"/>
      <c r="V17" s="86">
        <f t="shared" si="1"/>
        <v>6800</v>
      </c>
      <c r="W17" s="69"/>
      <c r="X17" s="216">
        <v>765</v>
      </c>
      <c r="Y17" s="86"/>
      <c r="Z17" s="86"/>
      <c r="AA17" s="86"/>
      <c r="AB17" s="86"/>
      <c r="AC17" s="86"/>
      <c r="AD17" s="86"/>
      <c r="AE17" s="86"/>
      <c r="AF17" s="86"/>
    </row>
    <row r="18" spans="1:32" x14ac:dyDescent="0.25">
      <c r="A18" s="83" t="s">
        <v>100</v>
      </c>
      <c r="B18" s="83"/>
      <c r="C18" s="78">
        <v>2800</v>
      </c>
      <c r="D18" s="86">
        <v>6000</v>
      </c>
      <c r="E18" s="86"/>
      <c r="F18" s="86"/>
      <c r="G18" s="86"/>
      <c r="H18" s="86"/>
      <c r="I18" s="86"/>
      <c r="J18" s="86"/>
      <c r="K18" s="86">
        <f t="shared" si="0"/>
        <v>8800</v>
      </c>
      <c r="M18" s="83" t="s">
        <v>100</v>
      </c>
      <c r="N18" s="78">
        <v>2800</v>
      </c>
      <c r="O18" s="86">
        <v>6000</v>
      </c>
      <c r="P18" s="86"/>
      <c r="Q18" s="86"/>
      <c r="R18" s="86"/>
      <c r="S18" s="86"/>
      <c r="T18" s="86"/>
      <c r="U18" s="86"/>
      <c r="V18" s="86">
        <f t="shared" si="1"/>
        <v>8800</v>
      </c>
      <c r="W18" s="69"/>
      <c r="X18" s="216"/>
      <c r="Y18" s="86"/>
      <c r="Z18" s="86"/>
      <c r="AA18" s="86"/>
      <c r="AB18" s="86"/>
      <c r="AC18" s="86"/>
      <c r="AD18" s="86"/>
      <c r="AE18" s="86"/>
      <c r="AF18" s="86"/>
    </row>
    <row r="19" spans="1:32" x14ac:dyDescent="0.25">
      <c r="A19" s="83" t="s">
        <v>101</v>
      </c>
      <c r="B19" s="83"/>
      <c r="C19" s="78">
        <v>2800</v>
      </c>
      <c r="D19" s="86">
        <v>6000</v>
      </c>
      <c r="E19" s="86"/>
      <c r="F19" s="86"/>
      <c r="G19" s="86"/>
      <c r="H19" s="86"/>
      <c r="I19" s="86"/>
      <c r="J19" s="86"/>
      <c r="K19" s="86">
        <f t="shared" si="0"/>
        <v>8800</v>
      </c>
      <c r="M19" s="83" t="s">
        <v>101</v>
      </c>
      <c r="N19" s="78">
        <v>2800</v>
      </c>
      <c r="O19" s="86">
        <v>6000</v>
      </c>
      <c r="P19" s="86"/>
      <c r="Q19" s="86"/>
      <c r="R19" s="86"/>
      <c r="S19" s="86"/>
      <c r="T19" s="86"/>
      <c r="U19" s="86"/>
      <c r="V19" s="86">
        <f t="shared" si="1"/>
        <v>8800</v>
      </c>
      <c r="W19" s="69"/>
      <c r="X19" s="216">
        <v>315</v>
      </c>
      <c r="Y19" s="86"/>
      <c r="Z19" s="86"/>
      <c r="AA19" s="86"/>
      <c r="AB19" s="86"/>
      <c r="AC19" s="86"/>
      <c r="AD19" s="86"/>
      <c r="AE19" s="86"/>
      <c r="AF19" s="86"/>
    </row>
    <row r="20" spans="1:32" x14ac:dyDescent="0.25">
      <c r="A20" s="83" t="s">
        <v>102</v>
      </c>
      <c r="B20" s="83"/>
      <c r="C20" s="78">
        <v>216800</v>
      </c>
      <c r="D20" s="86">
        <v>44250</v>
      </c>
      <c r="E20" s="86"/>
      <c r="F20" s="86"/>
      <c r="G20" s="86">
        <v>16748</v>
      </c>
      <c r="H20" s="86"/>
      <c r="I20" s="86">
        <v>11993</v>
      </c>
      <c r="J20" s="86"/>
      <c r="K20" s="86">
        <f t="shared" si="0"/>
        <v>289791</v>
      </c>
      <c r="M20" s="83" t="s">
        <v>102</v>
      </c>
      <c r="N20" s="78">
        <v>216800</v>
      </c>
      <c r="O20" s="211">
        <f>44250-22000</f>
        <v>22250</v>
      </c>
      <c r="P20" s="211">
        <v>22000</v>
      </c>
      <c r="Q20" s="144"/>
      <c r="R20" s="211">
        <v>0</v>
      </c>
      <c r="S20" s="86"/>
      <c r="T20" s="211">
        <f>11993+16748</f>
        <v>28741</v>
      </c>
      <c r="U20" s="86"/>
      <c r="V20" s="86">
        <f t="shared" si="1"/>
        <v>289791</v>
      </c>
      <c r="W20" s="69"/>
      <c r="X20" s="216">
        <v>42523.75</v>
      </c>
      <c r="Y20" s="86"/>
      <c r="Z20" s="86"/>
      <c r="AA20" s="86"/>
      <c r="AB20" s="86"/>
      <c r="AC20" s="86"/>
      <c r="AD20" s="86"/>
      <c r="AE20" s="86"/>
      <c r="AF20" s="86">
        <f t="shared" si="2"/>
        <v>42523.75</v>
      </c>
    </row>
    <row r="21" spans="1:32" x14ac:dyDescent="0.25">
      <c r="A21" s="83" t="s">
        <v>118</v>
      </c>
      <c r="B21" s="83"/>
      <c r="C21" s="78">
        <v>33000</v>
      </c>
      <c r="D21" s="86">
        <v>5000</v>
      </c>
      <c r="E21" s="86"/>
      <c r="F21" s="86"/>
      <c r="G21" s="86"/>
      <c r="H21" s="86"/>
      <c r="I21" s="86"/>
      <c r="J21" s="86"/>
      <c r="K21" s="86">
        <f t="shared" si="0"/>
        <v>38000</v>
      </c>
      <c r="M21" s="83" t="s">
        <v>118</v>
      </c>
      <c r="N21" s="78">
        <v>33000</v>
      </c>
      <c r="O21" s="86">
        <v>5000</v>
      </c>
      <c r="P21" s="86"/>
      <c r="Q21" s="86"/>
      <c r="R21" s="86"/>
      <c r="S21" s="86"/>
      <c r="T21" s="86"/>
      <c r="U21" s="86"/>
      <c r="V21" s="86">
        <f t="shared" si="1"/>
        <v>38000</v>
      </c>
      <c r="W21" s="69"/>
      <c r="X21" s="216">
        <v>135</v>
      </c>
      <c r="Y21" s="86"/>
      <c r="Z21" s="86"/>
      <c r="AA21" s="86"/>
      <c r="AB21" s="86"/>
      <c r="AC21" s="86"/>
      <c r="AD21" s="86"/>
      <c r="AE21" s="86"/>
      <c r="AF21" s="86">
        <f t="shared" si="2"/>
        <v>135</v>
      </c>
    </row>
    <row r="22" spans="1:32" x14ac:dyDescent="0.25">
      <c r="A22" s="83" t="s">
        <v>121</v>
      </c>
      <c r="B22" s="83"/>
      <c r="C22" s="78">
        <v>33000</v>
      </c>
      <c r="D22" s="86">
        <v>5000</v>
      </c>
      <c r="E22" s="86"/>
      <c r="F22" s="86"/>
      <c r="G22" s="86"/>
      <c r="H22" s="86"/>
      <c r="I22" s="86"/>
      <c r="J22" s="86"/>
      <c r="K22" s="86">
        <f t="shared" si="0"/>
        <v>38000</v>
      </c>
      <c r="M22" s="83" t="s">
        <v>121</v>
      </c>
      <c r="N22" s="78">
        <v>33000</v>
      </c>
      <c r="O22" s="86">
        <v>5000</v>
      </c>
      <c r="P22" s="86"/>
      <c r="Q22" s="86"/>
      <c r="R22" s="86"/>
      <c r="S22" s="86"/>
      <c r="T22" s="86"/>
      <c r="U22" s="86"/>
      <c r="V22" s="86">
        <f t="shared" si="1"/>
        <v>38000</v>
      </c>
      <c r="W22" s="69"/>
      <c r="X22" s="216"/>
      <c r="Y22" s="86"/>
      <c r="Z22" s="86"/>
      <c r="AA22" s="86"/>
      <c r="AB22" s="86"/>
      <c r="AC22" s="86"/>
      <c r="AD22" s="86"/>
      <c r="AE22" s="86"/>
      <c r="AF22" s="86"/>
    </row>
    <row r="23" spans="1:32" x14ac:dyDescent="0.25">
      <c r="A23" s="83" t="s">
        <v>125</v>
      </c>
      <c r="B23" s="83"/>
      <c r="C23" s="78">
        <v>33000</v>
      </c>
      <c r="D23" s="86">
        <v>5000</v>
      </c>
      <c r="E23" s="86"/>
      <c r="F23" s="86"/>
      <c r="G23" s="86"/>
      <c r="H23" s="86"/>
      <c r="I23" s="86"/>
      <c r="J23" s="86"/>
      <c r="K23" s="86">
        <f t="shared" si="0"/>
        <v>38000</v>
      </c>
      <c r="M23" s="83" t="s">
        <v>125</v>
      </c>
      <c r="N23" s="78">
        <v>33000</v>
      </c>
      <c r="O23" s="86">
        <v>5000</v>
      </c>
      <c r="P23" s="86"/>
      <c r="Q23" s="86"/>
      <c r="R23" s="86"/>
      <c r="S23" s="86"/>
      <c r="T23" s="86"/>
      <c r="U23" s="86"/>
      <c r="V23" s="86">
        <f t="shared" si="1"/>
        <v>38000</v>
      </c>
      <c r="W23" s="69"/>
      <c r="X23" s="216"/>
      <c r="Y23" s="86"/>
      <c r="Z23" s="86"/>
      <c r="AA23" s="86"/>
      <c r="AB23" s="86"/>
      <c r="AC23" s="86"/>
      <c r="AD23" s="86"/>
      <c r="AE23" s="86"/>
      <c r="AF23" s="86"/>
    </row>
    <row r="24" spans="1:32" x14ac:dyDescent="0.25">
      <c r="A24" s="83" t="s">
        <v>129</v>
      </c>
      <c r="B24" s="83"/>
      <c r="C24" s="78">
        <v>43800</v>
      </c>
      <c r="D24" s="86">
        <v>5000</v>
      </c>
      <c r="E24" s="86"/>
      <c r="F24" s="86"/>
      <c r="G24" s="86"/>
      <c r="H24" s="86"/>
      <c r="I24" s="86"/>
      <c r="J24" s="86"/>
      <c r="K24" s="86">
        <f t="shared" si="0"/>
        <v>48800</v>
      </c>
      <c r="M24" s="83" t="s">
        <v>129</v>
      </c>
      <c r="N24" s="78">
        <v>43800</v>
      </c>
      <c r="O24" s="86">
        <v>5000</v>
      </c>
      <c r="P24" s="86"/>
      <c r="Q24" s="86"/>
      <c r="R24" s="86"/>
      <c r="S24" s="86"/>
      <c r="T24" s="86"/>
      <c r="U24" s="86"/>
      <c r="V24" s="86">
        <f t="shared" si="1"/>
        <v>48800</v>
      </c>
      <c r="W24" s="69"/>
      <c r="X24" s="216"/>
      <c r="Y24" s="86"/>
      <c r="Z24" s="86"/>
      <c r="AA24" s="86"/>
      <c r="AB24" s="86"/>
      <c r="AC24" s="86"/>
      <c r="AD24" s="86"/>
      <c r="AE24" s="86"/>
      <c r="AF24" s="86"/>
    </row>
    <row r="25" spans="1:32" x14ac:dyDescent="0.25">
      <c r="A25" s="83" t="s">
        <v>133</v>
      </c>
      <c r="B25" s="83"/>
      <c r="C25" s="78">
        <v>97860</v>
      </c>
      <c r="D25" s="86">
        <v>15000</v>
      </c>
      <c r="E25" s="86"/>
      <c r="F25" s="86"/>
      <c r="G25" s="86"/>
      <c r="H25" s="86"/>
      <c r="I25" s="86"/>
      <c r="J25" s="86"/>
      <c r="K25" s="86">
        <f t="shared" si="0"/>
        <v>112860</v>
      </c>
      <c r="M25" s="83" t="s">
        <v>133</v>
      </c>
      <c r="N25" s="78">
        <v>97860</v>
      </c>
      <c r="O25" s="86">
        <v>15000</v>
      </c>
      <c r="P25" s="86"/>
      <c r="Q25" s="86"/>
      <c r="R25" s="86"/>
      <c r="S25" s="86"/>
      <c r="T25" s="86"/>
      <c r="U25" s="86"/>
      <c r="V25" s="86">
        <f t="shared" si="1"/>
        <v>112860</v>
      </c>
      <c r="W25" s="69"/>
      <c r="X25" s="216"/>
      <c r="Y25" s="86"/>
      <c r="Z25" s="86"/>
      <c r="AA25" s="86"/>
      <c r="AB25" s="86"/>
      <c r="AC25" s="86"/>
      <c r="AD25" s="86"/>
      <c r="AE25" s="86"/>
      <c r="AF25" s="86"/>
    </row>
    <row r="26" spans="1:32" x14ac:dyDescent="0.25">
      <c r="A26" s="83" t="s">
        <v>137</v>
      </c>
      <c r="B26" s="83"/>
      <c r="C26" s="78">
        <v>101900</v>
      </c>
      <c r="D26" s="86">
        <v>15000</v>
      </c>
      <c r="E26" s="86"/>
      <c r="F26" s="86"/>
      <c r="G26" s="86"/>
      <c r="H26" s="86"/>
      <c r="I26" s="86"/>
      <c r="J26" s="86"/>
      <c r="K26" s="86">
        <f t="shared" si="0"/>
        <v>116900</v>
      </c>
      <c r="M26" s="83" t="s">
        <v>137</v>
      </c>
      <c r="N26" s="78">
        <v>101900</v>
      </c>
      <c r="O26" s="86">
        <v>15000</v>
      </c>
      <c r="P26" s="86"/>
      <c r="Q26" s="86"/>
      <c r="R26" s="86"/>
      <c r="S26" s="86"/>
      <c r="T26" s="86"/>
      <c r="U26" s="86"/>
      <c r="V26" s="86">
        <f t="shared" si="1"/>
        <v>116900</v>
      </c>
      <c r="W26" s="69"/>
      <c r="X26" s="216"/>
      <c r="Y26" s="86"/>
      <c r="Z26" s="86"/>
      <c r="AA26" s="86"/>
      <c r="AB26" s="86"/>
      <c r="AC26" s="86"/>
      <c r="AD26" s="86"/>
      <c r="AE26" s="86"/>
      <c r="AF26" s="86"/>
    </row>
    <row r="27" spans="1:32" x14ac:dyDescent="0.25">
      <c r="A27" s="83" t="s">
        <v>145</v>
      </c>
      <c r="B27" s="83"/>
      <c r="C27" s="78">
        <v>3600</v>
      </c>
      <c r="D27" s="86"/>
      <c r="E27" s="86"/>
      <c r="F27" s="86"/>
      <c r="G27" s="86"/>
      <c r="H27" s="86"/>
      <c r="I27" s="86"/>
      <c r="J27" s="86"/>
      <c r="K27" s="86">
        <f t="shared" si="0"/>
        <v>3600</v>
      </c>
      <c r="M27" s="83" t="s">
        <v>145</v>
      </c>
      <c r="N27" s="78">
        <v>3600</v>
      </c>
      <c r="O27" s="86"/>
      <c r="P27" s="86"/>
      <c r="Q27" s="86"/>
      <c r="R27" s="86"/>
      <c r="S27" s="86"/>
      <c r="T27" s="86"/>
      <c r="U27" s="86"/>
      <c r="V27" s="86">
        <f t="shared" si="1"/>
        <v>3600</v>
      </c>
      <c r="W27" s="69"/>
      <c r="X27" s="216">
        <v>585</v>
      </c>
      <c r="Y27" s="86"/>
      <c r="Z27" s="86"/>
      <c r="AA27" s="86"/>
      <c r="AB27" s="86"/>
      <c r="AC27" s="86"/>
      <c r="AD27" s="86"/>
      <c r="AE27" s="86"/>
      <c r="AF27" s="86">
        <f t="shared" si="2"/>
        <v>585</v>
      </c>
    </row>
    <row r="28" spans="1:32" x14ac:dyDescent="0.25">
      <c r="A28" s="83" t="s">
        <v>146</v>
      </c>
      <c r="B28" s="83"/>
      <c r="C28" s="78">
        <v>3600</v>
      </c>
      <c r="D28" s="86">
        <v>2000</v>
      </c>
      <c r="E28" s="86"/>
      <c r="F28" s="86"/>
      <c r="G28" s="86"/>
      <c r="H28" s="86"/>
      <c r="I28" s="86"/>
      <c r="J28" s="86"/>
      <c r="K28" s="86">
        <f t="shared" si="0"/>
        <v>5600</v>
      </c>
      <c r="M28" s="83" t="s">
        <v>146</v>
      </c>
      <c r="N28" s="78">
        <v>3600</v>
      </c>
      <c r="O28" s="86">
        <v>2000</v>
      </c>
      <c r="P28" s="86"/>
      <c r="Q28" s="86"/>
      <c r="R28" s="86"/>
      <c r="S28" s="86"/>
      <c r="T28" s="86"/>
      <c r="U28" s="86"/>
      <c r="V28" s="86">
        <f t="shared" si="1"/>
        <v>5600</v>
      </c>
      <c r="W28" s="69"/>
      <c r="X28" s="216">
        <v>45</v>
      </c>
      <c r="Y28" s="86"/>
      <c r="Z28" s="86"/>
      <c r="AA28" s="86"/>
      <c r="AB28" s="86"/>
      <c r="AC28" s="86"/>
      <c r="AD28" s="86"/>
      <c r="AE28" s="86"/>
      <c r="AF28" s="86">
        <f t="shared" si="2"/>
        <v>45</v>
      </c>
    </row>
    <row r="29" spans="1:32" x14ac:dyDescent="0.25">
      <c r="A29" s="83" t="s">
        <v>147</v>
      </c>
      <c r="B29" s="83"/>
      <c r="C29" s="78">
        <v>18000</v>
      </c>
      <c r="D29" s="86"/>
      <c r="E29" s="86"/>
      <c r="F29" s="86"/>
      <c r="G29" s="86"/>
      <c r="H29" s="86"/>
      <c r="I29" s="86"/>
      <c r="J29" s="86"/>
      <c r="K29" s="86">
        <f t="shared" si="0"/>
        <v>18000</v>
      </c>
      <c r="M29" s="83" t="s">
        <v>147</v>
      </c>
      <c r="N29" s="78">
        <v>18000</v>
      </c>
      <c r="O29" s="86"/>
      <c r="P29" s="86"/>
      <c r="Q29" s="86"/>
      <c r="R29" s="86"/>
      <c r="S29" s="86"/>
      <c r="T29" s="86"/>
      <c r="U29" s="86"/>
      <c r="V29" s="86">
        <f t="shared" si="1"/>
        <v>18000</v>
      </c>
      <c r="W29" s="69"/>
      <c r="X29" s="216"/>
      <c r="Y29" s="86"/>
      <c r="Z29" s="86"/>
      <c r="AA29" s="86"/>
      <c r="AB29" s="86"/>
      <c r="AC29" s="86"/>
      <c r="AD29" s="86"/>
      <c r="AE29" s="86"/>
      <c r="AF29" s="86">
        <f t="shared" si="2"/>
        <v>0</v>
      </c>
    </row>
    <row r="30" spans="1:32" x14ac:dyDescent="0.25">
      <c r="A30" s="83" t="s">
        <v>164</v>
      </c>
      <c r="B30" s="83"/>
      <c r="C30" s="78">
        <v>13500</v>
      </c>
      <c r="D30" s="86"/>
      <c r="E30" s="86"/>
      <c r="F30" s="86"/>
      <c r="G30" s="86"/>
      <c r="H30" s="86"/>
      <c r="I30" s="86"/>
      <c r="J30" s="86"/>
      <c r="K30" s="86">
        <f t="shared" si="0"/>
        <v>13500</v>
      </c>
      <c r="M30" s="83" t="s">
        <v>164</v>
      </c>
      <c r="N30" s="78">
        <v>13500</v>
      </c>
      <c r="O30" s="86"/>
      <c r="P30" s="86"/>
      <c r="Q30" s="86"/>
      <c r="R30" s="86"/>
      <c r="S30" s="86"/>
      <c r="T30" s="86"/>
      <c r="U30" s="86"/>
      <c r="V30" s="86">
        <f t="shared" si="1"/>
        <v>13500</v>
      </c>
      <c r="W30" s="69"/>
      <c r="X30" s="216">
        <v>3093.75</v>
      </c>
      <c r="Y30" s="86"/>
      <c r="Z30" s="86"/>
      <c r="AA30" s="86"/>
      <c r="AB30" s="86"/>
      <c r="AC30" s="86"/>
      <c r="AD30" s="86"/>
      <c r="AE30" s="86"/>
      <c r="AF30" s="86">
        <f t="shared" si="2"/>
        <v>3093.75</v>
      </c>
    </row>
    <row r="31" spans="1:32" x14ac:dyDescent="0.25">
      <c r="A31" s="84" t="s">
        <v>168</v>
      </c>
      <c r="B31" s="84"/>
      <c r="C31" s="78">
        <v>1800</v>
      </c>
      <c r="D31" s="86"/>
      <c r="E31" s="86"/>
      <c r="F31" s="86"/>
      <c r="G31" s="86"/>
      <c r="H31" s="86"/>
      <c r="I31" s="86"/>
      <c r="J31" s="86"/>
      <c r="K31" s="86">
        <f t="shared" si="0"/>
        <v>1800</v>
      </c>
      <c r="M31" s="84" t="s">
        <v>168</v>
      </c>
      <c r="N31" s="78">
        <v>1800</v>
      </c>
      <c r="O31" s="86"/>
      <c r="P31" s="86"/>
      <c r="Q31" s="86"/>
      <c r="R31" s="86"/>
      <c r="S31" s="86"/>
      <c r="T31" s="86"/>
      <c r="U31" s="86"/>
      <c r="V31" s="86">
        <f t="shared" si="1"/>
        <v>1800</v>
      </c>
      <c r="W31" s="71"/>
      <c r="X31" s="216"/>
      <c r="Y31" s="86"/>
      <c r="Z31" s="86"/>
      <c r="AA31" s="86"/>
      <c r="AB31" s="86"/>
      <c r="AC31" s="86"/>
      <c r="AD31" s="86"/>
      <c r="AE31" s="86"/>
      <c r="AF31" s="86">
        <f t="shared" si="2"/>
        <v>0</v>
      </c>
    </row>
    <row r="32" spans="1:32" x14ac:dyDescent="0.25">
      <c r="A32" s="82" t="s">
        <v>170</v>
      </c>
      <c r="B32" s="82"/>
      <c r="C32" s="80"/>
      <c r="D32" s="76"/>
      <c r="E32" s="76"/>
      <c r="F32" s="76"/>
      <c r="G32" s="76"/>
      <c r="H32" s="76"/>
      <c r="I32" s="76"/>
      <c r="J32" s="76">
        <v>6000</v>
      </c>
      <c r="K32" s="76">
        <f t="shared" si="0"/>
        <v>6000</v>
      </c>
      <c r="M32" s="82" t="s">
        <v>170</v>
      </c>
      <c r="N32" s="80"/>
      <c r="O32" s="76"/>
      <c r="P32" s="76"/>
      <c r="Q32" s="76"/>
      <c r="R32" s="76"/>
      <c r="S32" s="76"/>
      <c r="T32" s="76"/>
      <c r="U32" s="76">
        <v>6000</v>
      </c>
      <c r="V32" s="76">
        <f t="shared" si="1"/>
        <v>6000</v>
      </c>
      <c r="W32" s="71"/>
      <c r="X32" s="218"/>
      <c r="Y32" s="76"/>
      <c r="Z32" s="76"/>
      <c r="AA32" s="76"/>
      <c r="AB32" s="76"/>
      <c r="AC32" s="76"/>
      <c r="AD32" s="76"/>
      <c r="AE32" s="76"/>
      <c r="AF32" s="76">
        <f t="shared" si="2"/>
        <v>0</v>
      </c>
    </row>
    <row r="33" spans="1:22" x14ac:dyDescent="0.25">
      <c r="B33" s="72"/>
      <c r="K33" s="1" t="s">
        <v>632</v>
      </c>
      <c r="M33" s="72"/>
      <c r="V33" s="1" t="s">
        <v>632</v>
      </c>
    </row>
    <row r="34" spans="1:22" x14ac:dyDescent="0.25">
      <c r="A34" s="93" t="s">
        <v>631</v>
      </c>
      <c r="B34" s="94">
        <v>66369</v>
      </c>
      <c r="C34" s="92">
        <f>SUM(C5:C32)</f>
        <v>786640</v>
      </c>
      <c r="D34" s="92">
        <f t="shared" ref="D34:J34" si="3">SUM(D5:D32)</f>
        <v>126750</v>
      </c>
      <c r="E34" s="92">
        <f t="shared" si="3"/>
        <v>0</v>
      </c>
      <c r="F34" s="92">
        <f t="shared" si="3"/>
        <v>0</v>
      </c>
      <c r="G34" s="92">
        <f t="shared" si="3"/>
        <v>16748</v>
      </c>
      <c r="H34" s="92">
        <f t="shared" si="3"/>
        <v>0</v>
      </c>
      <c r="I34" s="92">
        <f t="shared" si="3"/>
        <v>11993</v>
      </c>
      <c r="J34" s="92">
        <f t="shared" si="3"/>
        <v>6000</v>
      </c>
      <c r="K34" s="92">
        <f>SUM(B34:J34)</f>
        <v>1014500</v>
      </c>
      <c r="M34" s="94">
        <v>66369</v>
      </c>
      <c r="N34" s="92">
        <f>SUM(N5:N32)</f>
        <v>786640</v>
      </c>
      <c r="O34" s="92">
        <f t="shared" ref="O34:U34" si="4">SUM(O5:O32)</f>
        <v>104750</v>
      </c>
      <c r="P34" s="92">
        <f t="shared" si="4"/>
        <v>22000</v>
      </c>
      <c r="Q34" s="92">
        <f t="shared" si="4"/>
        <v>0</v>
      </c>
      <c r="R34" s="92">
        <f t="shared" si="4"/>
        <v>0</v>
      </c>
      <c r="S34" s="92">
        <f t="shared" si="4"/>
        <v>19000</v>
      </c>
      <c r="T34" s="92">
        <f t="shared" si="4"/>
        <v>28741</v>
      </c>
      <c r="U34" s="92">
        <f t="shared" si="4"/>
        <v>6000</v>
      </c>
      <c r="V34" s="92">
        <f>SUM(M34:U34)</f>
        <v>1033500</v>
      </c>
    </row>
    <row r="35" spans="1:22" x14ac:dyDescent="0.25">
      <c r="B35" s="23"/>
    </row>
    <row r="36" spans="1:22" x14ac:dyDescent="0.25">
      <c r="A36" s="99" t="s">
        <v>637</v>
      </c>
      <c r="B36" s="104">
        <f>K34</f>
        <v>1014500</v>
      </c>
      <c r="L36" s="99" t="s">
        <v>637</v>
      </c>
      <c r="M36" s="104">
        <f>V34</f>
        <v>1033500</v>
      </c>
      <c r="N36" s="197" t="s">
        <v>737</v>
      </c>
      <c r="T36" s="200" t="s">
        <v>739</v>
      </c>
      <c r="U36" s="201">
        <f>0.068*(N34+O34+S34+T34+U34)</f>
        <v>64268.908000000003</v>
      </c>
    </row>
    <row r="37" spans="1:22" x14ac:dyDescent="0.25">
      <c r="A37" s="100" t="s">
        <v>638</v>
      </c>
      <c r="B37" s="105">
        <v>948131</v>
      </c>
      <c r="L37" s="100" t="s">
        <v>638</v>
      </c>
      <c r="M37" s="105">
        <v>965888</v>
      </c>
      <c r="N37" s="197">
        <v>948131</v>
      </c>
      <c r="T37" s="200"/>
      <c r="U37" s="201">
        <f>U36-M34</f>
        <v>-2100.0919999999969</v>
      </c>
    </row>
    <row r="38" spans="1:22" x14ac:dyDescent="0.25">
      <c r="A38" s="103" t="s">
        <v>742</v>
      </c>
      <c r="B38" s="108">
        <f>B36-B37</f>
        <v>66369</v>
      </c>
      <c r="L38" s="103" t="s">
        <v>642</v>
      </c>
      <c r="M38" s="108">
        <f>M36-M37</f>
        <v>67612</v>
      </c>
      <c r="N38" s="198">
        <f>M36-N37</f>
        <v>85369</v>
      </c>
    </row>
    <row r="39" spans="1:22" x14ac:dyDescent="0.25">
      <c r="B39" s="73"/>
      <c r="N39" s="199" t="s">
        <v>738</v>
      </c>
    </row>
    <row r="40" spans="1:22" x14ac:dyDescent="0.25">
      <c r="B40" s="73"/>
    </row>
    <row r="41" spans="1:22" x14ac:dyDescent="0.25">
      <c r="B41" s="73"/>
    </row>
    <row r="42" spans="1:22" x14ac:dyDescent="0.25">
      <c r="B42" s="73"/>
    </row>
    <row r="43" spans="1:22" x14ac:dyDescent="0.25">
      <c r="B43" s="23"/>
    </row>
    <row r="44" spans="1:22" x14ac:dyDescent="0.25">
      <c r="B44" s="23"/>
    </row>
    <row r="45" spans="1:22" x14ac:dyDescent="0.25">
      <c r="B45" s="23"/>
    </row>
    <row r="46" spans="1:22" x14ac:dyDescent="0.25">
      <c r="B46" s="64"/>
    </row>
  </sheetData>
  <mergeCells count="3">
    <mergeCell ref="C1:J2"/>
    <mergeCell ref="X1:AE2"/>
    <mergeCell ref="N1:U2"/>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15</vt:i4>
      </vt:variant>
    </vt:vector>
  </HeadingPairs>
  <TitlesOfParts>
    <vt:vector size="15" baseType="lpstr">
      <vt:lpstr>...</vt:lpstr>
      <vt:lpstr>Indice</vt:lpstr>
      <vt:lpstr>Azioni</vt:lpstr>
      <vt:lpstr>Progress 2020-2027</vt:lpstr>
      <vt:lpstr>Budget breakdown</vt:lpstr>
      <vt:lpstr>Ticino</vt:lpstr>
      <vt:lpstr>Astigiano</vt:lpstr>
      <vt:lpstr>CMTorino</vt:lpstr>
      <vt:lpstr>ELEADE</vt:lpstr>
      <vt:lpstr>IDECO</vt:lpstr>
      <vt:lpstr>Pineta</vt:lpstr>
      <vt:lpstr>PARCOPO</vt:lpstr>
      <vt:lpstr>TicinoLM</vt:lpstr>
      <vt:lpstr>Foglio1</vt:lpstr>
      <vt:lpstr>Trasferimenti Partner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Daria</dc:creator>
  <cp:lastModifiedBy>Cristina Barbieri</cp:lastModifiedBy>
  <dcterms:created xsi:type="dcterms:W3CDTF">2015-06-05T18:19:34Z</dcterms:created>
  <dcterms:modified xsi:type="dcterms:W3CDTF">2023-03-29T09:04:26Z</dcterms:modified>
</cp:coreProperties>
</file>